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5443CDA-4471-4F03-9218-0110CEAB504F}" xr6:coauthVersionLast="44" xr6:coauthVersionMax="44" xr10:uidLastSave="{00000000-0000-0000-0000-000000000000}"/>
  <bookViews>
    <workbookView xWindow="-110" yWindow="-110" windowWidth="22780" windowHeight="14660" xr2:uid="{0B645D64-A140-46D6-85EA-9FCA1568775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2" i="1" l="1"/>
  <c r="I242" i="1"/>
  <c r="H242" i="1"/>
  <c r="G242" i="1"/>
  <c r="F242" i="1"/>
  <c r="L242" i="1" s="1"/>
  <c r="M242" i="1" s="1"/>
  <c r="E242" i="1"/>
  <c r="K242" i="1" s="1"/>
  <c r="K241" i="1"/>
  <c r="J240" i="1"/>
  <c r="G240" i="1"/>
  <c r="M239" i="1"/>
  <c r="L239" i="1"/>
  <c r="K239" i="1"/>
  <c r="K238" i="1"/>
  <c r="J238" i="1"/>
  <c r="I238" i="1"/>
  <c r="I240" i="1" s="1"/>
  <c r="H238" i="1"/>
  <c r="H240" i="1" s="1"/>
  <c r="G238" i="1"/>
  <c r="F238" i="1"/>
  <c r="L238" i="1" s="1"/>
  <c r="M238" i="1" s="1"/>
  <c r="E238" i="1"/>
  <c r="E240" i="1" s="1"/>
  <c r="Q236" i="1"/>
  <c r="O236" i="1"/>
  <c r="T235" i="1"/>
  <c r="U235" i="1" s="1"/>
  <c r="S235" i="1"/>
  <c r="S236" i="1" s="1"/>
  <c r="P235" i="1"/>
  <c r="O235" i="1"/>
  <c r="H234" i="1"/>
  <c r="U233" i="1"/>
  <c r="Q233" i="1"/>
  <c r="K233" i="1"/>
  <c r="J233" i="1"/>
  <c r="I233" i="1"/>
  <c r="H233" i="1"/>
  <c r="G233" i="1"/>
  <c r="F233" i="1"/>
  <c r="F234" i="1" s="1"/>
  <c r="E233" i="1"/>
  <c r="L232" i="1"/>
  <c r="J232" i="1"/>
  <c r="J234" i="1" s="1"/>
  <c r="I232" i="1"/>
  <c r="I234" i="1" s="1"/>
  <c r="H232" i="1"/>
  <c r="G232" i="1"/>
  <c r="G234" i="1" s="1"/>
  <c r="F232" i="1"/>
  <c r="E232" i="1"/>
  <c r="E234" i="1" s="1"/>
  <c r="T229" i="1"/>
  <c r="S229" i="1"/>
  <c r="Q229" i="1"/>
  <c r="P229" i="1"/>
  <c r="O229" i="1"/>
  <c r="F228" i="1"/>
  <c r="U227" i="1"/>
  <c r="Q227" i="1"/>
  <c r="L227" i="1"/>
  <c r="J227" i="1"/>
  <c r="I227" i="1"/>
  <c r="I228" i="1" s="1"/>
  <c r="I244" i="1" s="1"/>
  <c r="H227" i="1"/>
  <c r="G227" i="1"/>
  <c r="F227" i="1"/>
  <c r="E227" i="1"/>
  <c r="E228" i="1" s="1"/>
  <c r="U226" i="1"/>
  <c r="Q226" i="1"/>
  <c r="L226" i="1"/>
  <c r="M226" i="1" s="1"/>
  <c r="J226" i="1"/>
  <c r="J228" i="1" s="1"/>
  <c r="J244" i="1" s="1"/>
  <c r="I226" i="1"/>
  <c r="H226" i="1"/>
  <c r="H228" i="1" s="1"/>
  <c r="H244" i="1" s="1"/>
  <c r="G226" i="1"/>
  <c r="K226" i="1" s="1"/>
  <c r="F226" i="1"/>
  <c r="E226" i="1"/>
  <c r="U225" i="1"/>
  <c r="Q225" i="1"/>
  <c r="U224" i="1"/>
  <c r="U229" i="1" s="1"/>
  <c r="U236" i="1" s="1"/>
  <c r="Q224" i="1"/>
  <c r="U210" i="1"/>
  <c r="Q210" i="1"/>
  <c r="S209" i="1"/>
  <c r="T208" i="1"/>
  <c r="U208" i="1" s="1"/>
  <c r="S208" i="1"/>
  <c r="P208" i="1"/>
  <c r="O208" i="1"/>
  <c r="O209" i="1" s="1"/>
  <c r="U207" i="1"/>
  <c r="Q207" i="1"/>
  <c r="T202" i="1"/>
  <c r="U202" i="1" s="1"/>
  <c r="S202" i="1"/>
  <c r="P202" i="1"/>
  <c r="O202" i="1"/>
  <c r="J202" i="1"/>
  <c r="J241" i="1" s="1"/>
  <c r="J243" i="1" s="1"/>
  <c r="H202" i="1"/>
  <c r="H241" i="1" s="1"/>
  <c r="H243" i="1" s="1"/>
  <c r="E202" i="1"/>
  <c r="E241" i="1" s="1"/>
  <c r="E243" i="1" s="1"/>
  <c r="K201" i="1"/>
  <c r="K202" i="1" s="1"/>
  <c r="J201" i="1"/>
  <c r="I201" i="1"/>
  <c r="I202" i="1" s="1"/>
  <c r="I241" i="1" s="1"/>
  <c r="I243" i="1" s="1"/>
  <c r="H201" i="1"/>
  <c r="G201" i="1"/>
  <c r="G202" i="1" s="1"/>
  <c r="G241" i="1" s="1"/>
  <c r="G243" i="1" s="1"/>
  <c r="F201" i="1"/>
  <c r="F202" i="1" s="1"/>
  <c r="F241" i="1" s="1"/>
  <c r="F243" i="1" s="1"/>
  <c r="E201" i="1"/>
  <c r="U200" i="1"/>
  <c r="Q200" i="1"/>
  <c r="J200" i="1"/>
  <c r="I200" i="1"/>
  <c r="H200" i="1"/>
  <c r="G200" i="1"/>
  <c r="F200" i="1"/>
  <c r="L200" i="1" s="1"/>
  <c r="E200" i="1"/>
  <c r="K200" i="1" s="1"/>
  <c r="U199" i="1"/>
  <c r="Q199" i="1"/>
  <c r="L199" i="1"/>
  <c r="M199" i="1" s="1"/>
  <c r="K199" i="1"/>
  <c r="U198" i="1"/>
  <c r="Q198" i="1"/>
  <c r="Q202" i="1" s="1"/>
  <c r="Q209" i="1" s="1"/>
  <c r="U197" i="1"/>
  <c r="Q197" i="1"/>
  <c r="I197" i="1"/>
  <c r="I236" i="1" s="1"/>
  <c r="G197" i="1"/>
  <c r="G236" i="1" s="1"/>
  <c r="F195" i="1"/>
  <c r="L194" i="1"/>
  <c r="M194" i="1" s="1"/>
  <c r="J194" i="1"/>
  <c r="J195" i="1" s="1"/>
  <c r="I194" i="1"/>
  <c r="H194" i="1"/>
  <c r="G194" i="1"/>
  <c r="K194" i="1" s="1"/>
  <c r="F194" i="1"/>
  <c r="E194" i="1"/>
  <c r="J193" i="1"/>
  <c r="I193" i="1"/>
  <c r="I195" i="1" s="1"/>
  <c r="H193" i="1"/>
  <c r="L193" i="1" s="1"/>
  <c r="L195" i="1" s="1"/>
  <c r="G193" i="1"/>
  <c r="F193" i="1"/>
  <c r="E193" i="1"/>
  <c r="G191" i="1"/>
  <c r="G230" i="1" s="1"/>
  <c r="T189" i="1"/>
  <c r="P189" i="1"/>
  <c r="T188" i="1"/>
  <c r="U188" i="1" s="1"/>
  <c r="S188" i="1"/>
  <c r="S189" i="1" s="1"/>
  <c r="P188" i="1"/>
  <c r="O188" i="1"/>
  <c r="J188" i="1"/>
  <c r="I188" i="1"/>
  <c r="H188" i="1"/>
  <c r="G188" i="1"/>
  <c r="F188" i="1"/>
  <c r="L188" i="1" s="1"/>
  <c r="E188" i="1"/>
  <c r="K188" i="1" s="1"/>
  <c r="J187" i="1"/>
  <c r="J189" i="1" s="1"/>
  <c r="I187" i="1"/>
  <c r="I189" i="1" s="1"/>
  <c r="I203" i="1" s="1"/>
  <c r="H187" i="1"/>
  <c r="H189" i="1" s="1"/>
  <c r="G187" i="1"/>
  <c r="K187" i="1" s="1"/>
  <c r="F187" i="1"/>
  <c r="F189" i="1" s="1"/>
  <c r="E187" i="1"/>
  <c r="E189" i="1" s="1"/>
  <c r="T182" i="1"/>
  <c r="U182" i="1" s="1"/>
  <c r="S182" i="1"/>
  <c r="P182" i="1"/>
  <c r="O182" i="1"/>
  <c r="Q182" i="1" s="1"/>
  <c r="U180" i="1"/>
  <c r="Q180" i="1"/>
  <c r="U179" i="1"/>
  <c r="Q179" i="1"/>
  <c r="U178" i="1"/>
  <c r="Q178" i="1"/>
  <c r="U177" i="1"/>
  <c r="Q177" i="1"/>
  <c r="P164" i="1"/>
  <c r="T163" i="1"/>
  <c r="S163" i="1"/>
  <c r="S164" i="1" s="1"/>
  <c r="P163" i="1"/>
  <c r="O163" i="1"/>
  <c r="Q163" i="1" s="1"/>
  <c r="T157" i="1"/>
  <c r="S157" i="1"/>
  <c r="Q157" i="1"/>
  <c r="P157" i="1"/>
  <c r="O157" i="1"/>
  <c r="U155" i="1"/>
  <c r="Q155" i="1"/>
  <c r="U154" i="1"/>
  <c r="U157" i="1" s="1"/>
  <c r="Q154" i="1"/>
  <c r="U153" i="1"/>
  <c r="Q153" i="1"/>
  <c r="J153" i="1"/>
  <c r="J197" i="1" s="1"/>
  <c r="J236" i="1" s="1"/>
  <c r="I153" i="1"/>
  <c r="H153" i="1"/>
  <c r="H197" i="1" s="1"/>
  <c r="H236" i="1" s="1"/>
  <c r="G153" i="1"/>
  <c r="F153" i="1"/>
  <c r="F197" i="1" s="1"/>
  <c r="F236" i="1" s="1"/>
  <c r="E153" i="1"/>
  <c r="E197" i="1" s="1"/>
  <c r="E236" i="1" s="1"/>
  <c r="U152" i="1"/>
  <c r="Q152" i="1"/>
  <c r="H152" i="1"/>
  <c r="H196" i="1" s="1"/>
  <c r="E152" i="1"/>
  <c r="I151" i="1"/>
  <c r="F151" i="1"/>
  <c r="L150" i="1"/>
  <c r="K150" i="1"/>
  <c r="M150" i="1" s="1"/>
  <c r="J149" i="1"/>
  <c r="J151" i="1" s="1"/>
  <c r="I149" i="1"/>
  <c r="H149" i="1"/>
  <c r="H151" i="1" s="1"/>
  <c r="G149" i="1"/>
  <c r="G151" i="1" s="1"/>
  <c r="F149" i="1"/>
  <c r="L149" i="1" s="1"/>
  <c r="E149" i="1"/>
  <c r="E151" i="1" s="1"/>
  <c r="G147" i="1"/>
  <c r="S146" i="1"/>
  <c r="P146" i="1"/>
  <c r="Q146" i="1" s="1"/>
  <c r="O146" i="1"/>
  <c r="K146" i="1"/>
  <c r="K190" i="1" s="1"/>
  <c r="K229" i="1" s="1"/>
  <c r="T145" i="1"/>
  <c r="S145" i="1"/>
  <c r="P145" i="1"/>
  <c r="O145" i="1"/>
  <c r="Q145" i="1" s="1"/>
  <c r="J145" i="1"/>
  <c r="J155" i="1" s="1"/>
  <c r="E145" i="1"/>
  <c r="E155" i="1" s="1"/>
  <c r="K144" i="1"/>
  <c r="J144" i="1"/>
  <c r="I144" i="1"/>
  <c r="I145" i="1" s="1"/>
  <c r="I155" i="1" s="1"/>
  <c r="H144" i="1"/>
  <c r="G144" i="1"/>
  <c r="F144" i="1"/>
  <c r="F145" i="1" s="1"/>
  <c r="E144" i="1"/>
  <c r="L143" i="1"/>
  <c r="M143" i="1" s="1"/>
  <c r="J143" i="1"/>
  <c r="I143" i="1"/>
  <c r="H143" i="1"/>
  <c r="H145" i="1" s="1"/>
  <c r="G143" i="1"/>
  <c r="K143" i="1" s="1"/>
  <c r="F143" i="1"/>
  <c r="E143" i="1"/>
  <c r="T139" i="1"/>
  <c r="S139" i="1"/>
  <c r="P139" i="1"/>
  <c r="O139" i="1"/>
  <c r="U137" i="1"/>
  <c r="Q137" i="1"/>
  <c r="U136" i="1"/>
  <c r="U139" i="1" s="1"/>
  <c r="Q136" i="1"/>
  <c r="U135" i="1"/>
  <c r="Q135" i="1"/>
  <c r="U134" i="1"/>
  <c r="Q134" i="1"/>
  <c r="Q139" i="1" s="1"/>
  <c r="U120" i="1"/>
  <c r="Q120" i="1"/>
  <c r="T119" i="1"/>
  <c r="P119" i="1"/>
  <c r="Q119" i="1" s="1"/>
  <c r="O119" i="1"/>
  <c r="T118" i="1"/>
  <c r="S118" i="1"/>
  <c r="P118" i="1"/>
  <c r="Q118" i="1" s="1"/>
  <c r="O118" i="1"/>
  <c r="U117" i="1"/>
  <c r="Q117" i="1"/>
  <c r="U116" i="1"/>
  <c r="Q116" i="1"/>
  <c r="U115" i="1"/>
  <c r="Q115" i="1"/>
  <c r="U114" i="1"/>
  <c r="Q114" i="1"/>
  <c r="U113" i="1"/>
  <c r="Q113" i="1"/>
  <c r="T112" i="1"/>
  <c r="S112" i="1"/>
  <c r="P112" i="1"/>
  <c r="O112" i="1"/>
  <c r="H112" i="1"/>
  <c r="U111" i="1"/>
  <c r="Q111" i="1"/>
  <c r="J111" i="1"/>
  <c r="J112" i="1" s="1"/>
  <c r="I111" i="1"/>
  <c r="I112" i="1" s="1"/>
  <c r="H111" i="1"/>
  <c r="G111" i="1"/>
  <c r="F111" i="1"/>
  <c r="L111" i="1" s="1"/>
  <c r="E111" i="1"/>
  <c r="E112" i="1" s="1"/>
  <c r="U110" i="1"/>
  <c r="Q110" i="1"/>
  <c r="J110" i="1"/>
  <c r="I110" i="1"/>
  <c r="H110" i="1"/>
  <c r="G110" i="1"/>
  <c r="F110" i="1"/>
  <c r="E110" i="1"/>
  <c r="U109" i="1"/>
  <c r="Q109" i="1"/>
  <c r="M109" i="1"/>
  <c r="L109" i="1"/>
  <c r="L110" i="1" s="1"/>
  <c r="M110" i="1" s="1"/>
  <c r="K109" i="1"/>
  <c r="K110" i="1" s="1"/>
  <c r="U108" i="1"/>
  <c r="Q108" i="1"/>
  <c r="Q112" i="1" s="1"/>
  <c r="U107" i="1"/>
  <c r="U112" i="1" s="1"/>
  <c r="Q107" i="1"/>
  <c r="H107" i="1"/>
  <c r="H147" i="1" s="1"/>
  <c r="H191" i="1" s="1"/>
  <c r="H230" i="1" s="1"/>
  <c r="G107" i="1"/>
  <c r="E107" i="1"/>
  <c r="E147" i="1" s="1"/>
  <c r="E191" i="1" s="1"/>
  <c r="E230" i="1" s="1"/>
  <c r="I106" i="1"/>
  <c r="F106" i="1"/>
  <c r="J105" i="1"/>
  <c r="J113" i="1" s="1"/>
  <c r="G105" i="1"/>
  <c r="G113" i="1" s="1"/>
  <c r="K104" i="1"/>
  <c r="J104" i="1"/>
  <c r="I104" i="1"/>
  <c r="H104" i="1"/>
  <c r="L104" i="1" s="1"/>
  <c r="M104" i="1" s="1"/>
  <c r="G104" i="1"/>
  <c r="F104" i="1"/>
  <c r="F105" i="1" s="1"/>
  <c r="E104" i="1"/>
  <c r="L103" i="1"/>
  <c r="J103" i="1"/>
  <c r="I103" i="1"/>
  <c r="I105" i="1" s="1"/>
  <c r="I113" i="1" s="1"/>
  <c r="H103" i="1"/>
  <c r="G103" i="1"/>
  <c r="F103" i="1"/>
  <c r="E103" i="1"/>
  <c r="E105" i="1" s="1"/>
  <c r="E113" i="1" s="1"/>
  <c r="U101" i="1"/>
  <c r="Q101" i="1"/>
  <c r="T100" i="1"/>
  <c r="U100" i="1" s="1"/>
  <c r="S100" i="1"/>
  <c r="O100" i="1"/>
  <c r="U99" i="1"/>
  <c r="T99" i="1"/>
  <c r="S99" i="1"/>
  <c r="Q99" i="1"/>
  <c r="P99" i="1"/>
  <c r="P100" i="1" s="1"/>
  <c r="Q100" i="1" s="1"/>
  <c r="O99" i="1"/>
  <c r="U98" i="1"/>
  <c r="Q98" i="1"/>
  <c r="U96" i="1"/>
  <c r="Q96" i="1"/>
  <c r="U95" i="1"/>
  <c r="Q95" i="1"/>
  <c r="U94" i="1"/>
  <c r="Q94" i="1"/>
  <c r="T93" i="1"/>
  <c r="S93" i="1"/>
  <c r="P93" i="1"/>
  <c r="O93" i="1"/>
  <c r="U92" i="1"/>
  <c r="Q92" i="1"/>
  <c r="U91" i="1"/>
  <c r="Q91" i="1"/>
  <c r="U90" i="1"/>
  <c r="Q90" i="1"/>
  <c r="U89" i="1"/>
  <c r="Q89" i="1"/>
  <c r="U88" i="1"/>
  <c r="U93" i="1" s="1"/>
  <c r="Q88" i="1"/>
  <c r="Q93" i="1" s="1"/>
  <c r="I70" i="1"/>
  <c r="J69" i="1"/>
  <c r="J107" i="1" s="1"/>
  <c r="J147" i="1" s="1"/>
  <c r="J191" i="1" s="1"/>
  <c r="J230" i="1" s="1"/>
  <c r="I69" i="1"/>
  <c r="I107" i="1" s="1"/>
  <c r="I147" i="1" s="1"/>
  <c r="I191" i="1" s="1"/>
  <c r="I230" i="1" s="1"/>
  <c r="H69" i="1"/>
  <c r="G69" i="1"/>
  <c r="F69" i="1"/>
  <c r="E69" i="1"/>
  <c r="E70" i="1" s="1"/>
  <c r="K68" i="1"/>
  <c r="K106" i="1" s="1"/>
  <c r="I68" i="1"/>
  <c r="F68" i="1"/>
  <c r="F70" i="1" s="1"/>
  <c r="E68" i="1"/>
  <c r="E106" i="1" s="1"/>
  <c r="J67" i="1"/>
  <c r="G67" i="1"/>
  <c r="E67" i="1"/>
  <c r="E71" i="1" s="1"/>
  <c r="M66" i="1"/>
  <c r="L66" i="1"/>
  <c r="K66" i="1"/>
  <c r="K65" i="1"/>
  <c r="J65" i="1"/>
  <c r="I65" i="1"/>
  <c r="I67" i="1" s="1"/>
  <c r="I71" i="1" s="1"/>
  <c r="H65" i="1"/>
  <c r="H67" i="1" s="1"/>
  <c r="G65" i="1"/>
  <c r="F65" i="1"/>
  <c r="E65" i="1"/>
  <c r="U63" i="1"/>
  <c r="Q63" i="1"/>
  <c r="U62" i="1"/>
  <c r="Q62" i="1"/>
  <c r="U61" i="1"/>
  <c r="Q61" i="1"/>
  <c r="U60" i="1"/>
  <c r="Q60" i="1"/>
  <c r="U59" i="1"/>
  <c r="Q59" i="1"/>
  <c r="S58" i="1"/>
  <c r="T57" i="1"/>
  <c r="U57" i="1" s="1"/>
  <c r="S57" i="1"/>
  <c r="P57" i="1"/>
  <c r="O57" i="1"/>
  <c r="O58" i="1" s="1"/>
  <c r="U56" i="1"/>
  <c r="Q56" i="1"/>
  <c r="U55" i="1"/>
  <c r="Q55" i="1"/>
  <c r="U54" i="1"/>
  <c r="Q54" i="1"/>
  <c r="U53" i="1"/>
  <c r="Q53" i="1"/>
  <c r="U52" i="1"/>
  <c r="Q52" i="1"/>
  <c r="T51" i="1"/>
  <c r="U51" i="1" s="1"/>
  <c r="S51" i="1"/>
  <c r="P51" i="1"/>
  <c r="Q51" i="1" s="1"/>
  <c r="O51" i="1"/>
  <c r="U50" i="1"/>
  <c r="Q50" i="1"/>
  <c r="U49" i="1"/>
  <c r="Q49" i="1"/>
  <c r="U48" i="1"/>
  <c r="Q48" i="1"/>
  <c r="U47" i="1"/>
  <c r="Q47" i="1"/>
  <c r="U46" i="1"/>
  <c r="Q46" i="1"/>
  <c r="T37" i="1"/>
  <c r="P37" i="1"/>
  <c r="Q37" i="1" s="1"/>
  <c r="O37" i="1"/>
  <c r="T36" i="1"/>
  <c r="S36" i="1"/>
  <c r="U36" i="1" s="1"/>
  <c r="Q36" i="1"/>
  <c r="P36" i="1"/>
  <c r="O36" i="1"/>
  <c r="U30" i="1"/>
  <c r="T30" i="1"/>
  <c r="S30" i="1"/>
  <c r="P30" i="1"/>
  <c r="Q30" i="1" s="1"/>
  <c r="O30" i="1"/>
  <c r="U26" i="1"/>
  <c r="Q26" i="1"/>
  <c r="U25" i="1"/>
  <c r="Q25" i="1"/>
  <c r="J25" i="1"/>
  <c r="I25" i="1"/>
  <c r="G25" i="1"/>
  <c r="E25" i="1"/>
  <c r="K24" i="1"/>
  <c r="K25" i="1" s="1"/>
  <c r="J24" i="1"/>
  <c r="J68" i="1" s="1"/>
  <c r="I24" i="1"/>
  <c r="H24" i="1"/>
  <c r="G24" i="1"/>
  <c r="G68" i="1" s="1"/>
  <c r="F24" i="1"/>
  <c r="F25" i="1" s="1"/>
  <c r="E24" i="1"/>
  <c r="L23" i="1"/>
  <c r="K23" i="1"/>
  <c r="T21" i="1"/>
  <c r="R21" i="1"/>
  <c r="U20" i="1"/>
  <c r="U21" i="1" s="1"/>
  <c r="T20" i="1"/>
  <c r="S20" i="1"/>
  <c r="S21" i="1" s="1"/>
  <c r="R20" i="1"/>
  <c r="P20" i="1"/>
  <c r="P21" i="1" s="1"/>
  <c r="K18" i="1"/>
  <c r="E18" i="1"/>
  <c r="K113" i="1" l="1"/>
  <c r="H68" i="1"/>
  <c r="L24" i="1"/>
  <c r="H25" i="1"/>
  <c r="U37" i="1"/>
  <c r="I115" i="1"/>
  <c r="F155" i="1"/>
  <c r="L145" i="1"/>
  <c r="K193" i="1"/>
  <c r="E195" i="1"/>
  <c r="M188" i="1"/>
  <c r="J106" i="1"/>
  <c r="J70" i="1"/>
  <c r="P58" i="1"/>
  <c r="Q58" i="1" s="1"/>
  <c r="Q57" i="1"/>
  <c r="L65" i="1"/>
  <c r="M65" i="1" s="1"/>
  <c r="M103" i="1"/>
  <c r="S119" i="1"/>
  <c r="U119" i="1" s="1"/>
  <c r="U118" i="1"/>
  <c r="K189" i="1"/>
  <c r="E203" i="1"/>
  <c r="G189" i="1"/>
  <c r="G203" i="1" s="1"/>
  <c r="K240" i="1"/>
  <c r="H155" i="1"/>
  <c r="T146" i="1"/>
  <c r="U146" i="1" s="1"/>
  <c r="U145" i="1"/>
  <c r="T164" i="1"/>
  <c r="U164" i="1" s="1"/>
  <c r="U163" i="1"/>
  <c r="L189" i="1"/>
  <c r="F203" i="1"/>
  <c r="Q189" i="1"/>
  <c r="K243" i="1"/>
  <c r="P236" i="1"/>
  <c r="Q235" i="1"/>
  <c r="P209" i="1"/>
  <c r="Q208" i="1"/>
  <c r="K19" i="1"/>
  <c r="G71" i="1"/>
  <c r="L69" i="1"/>
  <c r="K105" i="1"/>
  <c r="L105" i="1"/>
  <c r="M105" i="1" s="1"/>
  <c r="F113" i="1"/>
  <c r="F146" i="1"/>
  <c r="U189" i="1"/>
  <c r="E244" i="1"/>
  <c r="J71" i="1"/>
  <c r="I108" i="1"/>
  <c r="I114" i="1" s="1"/>
  <c r="L152" i="1"/>
  <c r="L112" i="1"/>
  <c r="L151" i="1"/>
  <c r="M200" i="1"/>
  <c r="L243" i="1"/>
  <c r="L228" i="1"/>
  <c r="K111" i="1"/>
  <c r="G112" i="1"/>
  <c r="G152" i="1"/>
  <c r="E154" i="1"/>
  <c r="E196" i="1"/>
  <c r="O189" i="1"/>
  <c r="Q188" i="1"/>
  <c r="M232" i="1"/>
  <c r="G70" i="1"/>
  <c r="K70" i="1" s="1"/>
  <c r="G60" i="1" s="1"/>
  <c r="G106" i="1"/>
  <c r="E108" i="1"/>
  <c r="E146" i="1"/>
  <c r="H105" i="1"/>
  <c r="H113" i="1" s="1"/>
  <c r="H198" i="1"/>
  <c r="H235" i="1"/>
  <c r="H237" i="1" s="1"/>
  <c r="J203" i="1"/>
  <c r="G18" i="1"/>
  <c r="T58" i="1"/>
  <c r="U58" i="1" s="1"/>
  <c r="K69" i="1"/>
  <c r="K107" i="1" s="1"/>
  <c r="K147" i="1" s="1"/>
  <c r="K191" i="1" s="1"/>
  <c r="K230" i="1" s="1"/>
  <c r="F107" i="1"/>
  <c r="F147" i="1" s="1"/>
  <c r="F191" i="1" s="1"/>
  <c r="F230" i="1" s="1"/>
  <c r="L144" i="1"/>
  <c r="M144" i="1" s="1"/>
  <c r="K149" i="1"/>
  <c r="K151" i="1" s="1"/>
  <c r="F152" i="1"/>
  <c r="K153" i="1"/>
  <c r="K197" i="1" s="1"/>
  <c r="K236" i="1" s="1"/>
  <c r="H154" i="1"/>
  <c r="L201" i="1"/>
  <c r="T209" i="1"/>
  <c r="U209" i="1" s="1"/>
  <c r="G228" i="1"/>
  <c r="G244" i="1" s="1"/>
  <c r="L233" i="1"/>
  <c r="M233" i="1" s="1"/>
  <c r="I18" i="1"/>
  <c r="S37" i="1"/>
  <c r="F67" i="1"/>
  <c r="K103" i="1"/>
  <c r="F112" i="1"/>
  <c r="L153" i="1"/>
  <c r="O164" i="1"/>
  <c r="Q164" i="1" s="1"/>
  <c r="K227" i="1"/>
  <c r="M227" i="1" s="1"/>
  <c r="T236" i="1"/>
  <c r="F240" i="1"/>
  <c r="L240" i="1" s="1"/>
  <c r="M240" i="1" s="1"/>
  <c r="E19" i="1"/>
  <c r="M23" i="1"/>
  <c r="I152" i="1"/>
  <c r="G195" i="1"/>
  <c r="L25" i="1"/>
  <c r="G145" i="1"/>
  <c r="G155" i="1" s="1"/>
  <c r="K155" i="1" s="1"/>
  <c r="J152" i="1"/>
  <c r="L187" i="1"/>
  <c r="M187" i="1" s="1"/>
  <c r="H195" i="1"/>
  <c r="H203" i="1" s="1"/>
  <c r="I19" i="1"/>
  <c r="I146" i="1"/>
  <c r="K67" i="1"/>
  <c r="K232" i="1"/>
  <c r="K234" i="1" s="1"/>
  <c r="E138" i="1" l="1"/>
  <c r="L234" i="1"/>
  <c r="M234" i="1" s="1"/>
  <c r="L203" i="1"/>
  <c r="I148" i="1"/>
  <c r="I190" i="1"/>
  <c r="I196" i="1"/>
  <c r="I154" i="1"/>
  <c r="L202" i="1"/>
  <c r="M201" i="1"/>
  <c r="E190" i="1"/>
  <c r="E148" i="1"/>
  <c r="E198" i="1"/>
  <c r="E235" i="1"/>
  <c r="E237" i="1" s="1"/>
  <c r="F244" i="1"/>
  <c r="L154" i="1"/>
  <c r="L196" i="1"/>
  <c r="F108" i="1"/>
  <c r="M24" i="1"/>
  <c r="M25" i="1" s="1"/>
  <c r="G19" i="1"/>
  <c r="L68" i="1"/>
  <c r="K112" i="1"/>
  <c r="M112" i="1" s="1"/>
  <c r="K152" i="1"/>
  <c r="M152" i="1" s="1"/>
  <c r="E114" i="1"/>
  <c r="M243" i="1"/>
  <c r="L113" i="1"/>
  <c r="K195" i="1"/>
  <c r="M195" i="1" s="1"/>
  <c r="M193" i="1"/>
  <c r="H70" i="1"/>
  <c r="H106" i="1"/>
  <c r="M145" i="1"/>
  <c r="F71" i="1"/>
  <c r="L67" i="1"/>
  <c r="G108" i="1"/>
  <c r="G114" i="1" s="1"/>
  <c r="G115" i="1" s="1"/>
  <c r="G146" i="1"/>
  <c r="F154" i="1"/>
  <c r="F196" i="1"/>
  <c r="K228" i="1"/>
  <c r="M228" i="1" s="1"/>
  <c r="K203" i="1"/>
  <c r="L155" i="1"/>
  <c r="E98" i="1"/>
  <c r="J154" i="1"/>
  <c r="J196" i="1"/>
  <c r="G196" i="1"/>
  <c r="G154" i="1"/>
  <c r="M149" i="1"/>
  <c r="K244" i="1"/>
  <c r="L107" i="1"/>
  <c r="M69" i="1"/>
  <c r="J146" i="1"/>
  <c r="J108" i="1"/>
  <c r="J114" i="1" s="1"/>
  <c r="J115" i="1" s="1"/>
  <c r="K145" i="1"/>
  <c r="M151" i="1"/>
  <c r="I60" i="1"/>
  <c r="E60" i="1"/>
  <c r="K71" i="1"/>
  <c r="K60" i="1"/>
  <c r="L197" i="1"/>
  <c r="M153" i="1"/>
  <c r="M111" i="1"/>
  <c r="F190" i="1"/>
  <c r="F148" i="1"/>
  <c r="M189" i="1"/>
  <c r="J148" i="1" l="1"/>
  <c r="J156" i="1" s="1"/>
  <c r="J157" i="1" s="1"/>
  <c r="J190" i="1"/>
  <c r="J198" i="1"/>
  <c r="J235" i="1"/>
  <c r="J237" i="1" s="1"/>
  <c r="E99" i="1"/>
  <c r="M113" i="1"/>
  <c r="F229" i="1"/>
  <c r="F231" i="1" s="1"/>
  <c r="F192" i="1"/>
  <c r="K61" i="1"/>
  <c r="I61" i="1"/>
  <c r="L71" i="1"/>
  <c r="E61" i="1"/>
  <c r="M67" i="1"/>
  <c r="I229" i="1"/>
  <c r="I231" i="1" s="1"/>
  <c r="I192" i="1"/>
  <c r="L147" i="1"/>
  <c r="M107" i="1"/>
  <c r="E156" i="1"/>
  <c r="K148" i="1"/>
  <c r="F235" i="1"/>
  <c r="F237" i="1" s="1"/>
  <c r="F198" i="1"/>
  <c r="H108" i="1"/>
  <c r="H114" i="1" s="1"/>
  <c r="H115" i="1" s="1"/>
  <c r="H146" i="1"/>
  <c r="K114" i="1"/>
  <c r="E115" i="1"/>
  <c r="F114" i="1"/>
  <c r="L108" i="1"/>
  <c r="M108" i="1" s="1"/>
  <c r="E192" i="1"/>
  <c r="E229" i="1"/>
  <c r="E231" i="1" s="1"/>
  <c r="E139" i="1"/>
  <c r="M155" i="1"/>
  <c r="F156" i="1"/>
  <c r="L244" i="1"/>
  <c r="I198" i="1"/>
  <c r="I235" i="1"/>
  <c r="I237" i="1" s="1"/>
  <c r="L106" i="1"/>
  <c r="M68" i="1"/>
  <c r="I156" i="1"/>
  <c r="I157" i="1" s="1"/>
  <c r="E221" i="1"/>
  <c r="K108" i="1"/>
  <c r="M203" i="1"/>
  <c r="E183" i="1"/>
  <c r="L70" i="1"/>
  <c r="H71" i="1"/>
  <c r="L236" i="1"/>
  <c r="M236" i="1" s="1"/>
  <c r="M197" i="1"/>
  <c r="K154" i="1"/>
  <c r="M154" i="1" s="1"/>
  <c r="K196" i="1"/>
  <c r="L198" i="1"/>
  <c r="L235" i="1"/>
  <c r="M202" i="1"/>
  <c r="L241" i="1"/>
  <c r="M241" i="1" s="1"/>
  <c r="G198" i="1"/>
  <c r="G235" i="1"/>
  <c r="G237" i="1" s="1"/>
  <c r="G190" i="1"/>
  <c r="G148" i="1"/>
  <c r="G156" i="1" s="1"/>
  <c r="G157" i="1" s="1"/>
  <c r="E182" i="1"/>
  <c r="K198" i="1" l="1"/>
  <c r="K235" i="1"/>
  <c r="K237" i="1" s="1"/>
  <c r="K156" i="1"/>
  <c r="E157" i="1"/>
  <c r="M106" i="1"/>
  <c r="L146" i="1"/>
  <c r="G98" i="1"/>
  <c r="K98" i="1"/>
  <c r="I98" i="1"/>
  <c r="K115" i="1"/>
  <c r="H148" i="1"/>
  <c r="H190" i="1"/>
  <c r="F245" i="1"/>
  <c r="F246" i="1" s="1"/>
  <c r="M196" i="1"/>
  <c r="L237" i="1"/>
  <c r="M244" i="1"/>
  <c r="E222" i="1"/>
  <c r="E245" i="1"/>
  <c r="E246" i="1" s="1"/>
  <c r="M71" i="1"/>
  <c r="G229" i="1"/>
  <c r="G231" i="1" s="1"/>
  <c r="G245" i="1" s="1"/>
  <c r="G246" i="1" s="1"/>
  <c r="G192" i="1"/>
  <c r="G204" i="1" s="1"/>
  <c r="G205" i="1" s="1"/>
  <c r="F157" i="1"/>
  <c r="L114" i="1"/>
  <c r="F115" i="1"/>
  <c r="L191" i="1"/>
  <c r="M147" i="1"/>
  <c r="F204" i="1"/>
  <c r="I204" i="1"/>
  <c r="I205" i="1" s="1"/>
  <c r="J229" i="1"/>
  <c r="J231" i="1" s="1"/>
  <c r="J245" i="1" s="1"/>
  <c r="J246" i="1" s="1"/>
  <c r="J192" i="1"/>
  <c r="J204" i="1" s="1"/>
  <c r="J205" i="1" s="1"/>
  <c r="M70" i="1"/>
  <c r="G61" i="1"/>
  <c r="I245" i="1"/>
  <c r="I246" i="1" s="1"/>
  <c r="M198" i="1"/>
  <c r="K192" i="1"/>
  <c r="E204" i="1"/>
  <c r="F205" i="1" l="1"/>
  <c r="H229" i="1"/>
  <c r="H231" i="1" s="1"/>
  <c r="H192" i="1"/>
  <c r="H156" i="1"/>
  <c r="L148" i="1"/>
  <c r="M148" i="1" s="1"/>
  <c r="K231" i="1"/>
  <c r="K245" i="1" s="1"/>
  <c r="M235" i="1"/>
  <c r="G138" i="1"/>
  <c r="I138" i="1"/>
  <c r="K138" i="1"/>
  <c r="K157" i="1"/>
  <c r="L230" i="1"/>
  <c r="M230" i="1" s="1"/>
  <c r="M191" i="1"/>
  <c r="K204" i="1"/>
  <c r="E205" i="1"/>
  <c r="M114" i="1"/>
  <c r="M115" i="1" s="1"/>
  <c r="G99" i="1"/>
  <c r="I99" i="1"/>
  <c r="L115" i="1"/>
  <c r="K99" i="1"/>
  <c r="L190" i="1"/>
  <c r="M146" i="1"/>
  <c r="M237" i="1"/>
  <c r="H245" i="1" l="1"/>
  <c r="H246" i="1" s="1"/>
  <c r="L231" i="1"/>
  <c r="H204" i="1"/>
  <c r="L192" i="1"/>
  <c r="M192" i="1" s="1"/>
  <c r="G182" i="1"/>
  <c r="K205" i="1"/>
  <c r="I182" i="1"/>
  <c r="K182" i="1"/>
  <c r="G221" i="1"/>
  <c r="I221" i="1"/>
  <c r="K246" i="1"/>
  <c r="K221" i="1"/>
  <c r="H157" i="1"/>
  <c r="L156" i="1"/>
  <c r="L229" i="1"/>
  <c r="M229" i="1" s="1"/>
  <c r="M190" i="1"/>
  <c r="M156" i="1" l="1"/>
  <c r="M157" i="1" s="1"/>
  <c r="G139" i="1"/>
  <c r="K139" i="1"/>
  <c r="L157" i="1"/>
  <c r="I139" i="1"/>
  <c r="H205" i="1"/>
  <c r="L204" i="1"/>
  <c r="L245" i="1"/>
  <c r="M231" i="1"/>
  <c r="M245" i="1" l="1"/>
  <c r="M246" i="1" s="1"/>
  <c r="G222" i="1"/>
  <c r="I222" i="1"/>
  <c r="L246" i="1"/>
  <c r="K222" i="1"/>
  <c r="M204" i="1"/>
  <c r="M205" i="1" s="1"/>
  <c r="G183" i="1"/>
  <c r="K183" i="1"/>
  <c r="I183" i="1"/>
  <c r="L205" i="1"/>
</calcChain>
</file>

<file path=xl/sharedStrings.xml><?xml version="1.0" encoding="utf-8"?>
<sst xmlns="http://schemas.openxmlformats.org/spreadsheetml/2006/main" count="784" uniqueCount="190">
  <si>
    <t>平成１６年～平成３０年【６月期】釣獲数調</t>
    <rPh sb="0" eb="2">
      <t>ヘイセイ</t>
    </rPh>
    <rPh sb="4" eb="5">
      <t>ネン</t>
    </rPh>
    <rPh sb="6" eb="8">
      <t>ヘイセイ</t>
    </rPh>
    <rPh sb="10" eb="11">
      <t>ネン</t>
    </rPh>
    <rPh sb="13" eb="14">
      <t>ガツ</t>
    </rPh>
    <rPh sb="14" eb="15">
      <t>キ</t>
    </rPh>
    <rPh sb="16" eb="17">
      <t>ツ</t>
    </rPh>
    <rPh sb="17" eb="18">
      <t>カク</t>
    </rPh>
    <rPh sb="18" eb="19">
      <t>スウ</t>
    </rPh>
    <rPh sb="19" eb="20">
      <t>チョウ</t>
    </rPh>
    <phoneticPr fontId="3"/>
  </si>
  <si>
    <t>過去</t>
    <rPh sb="0" eb="2">
      <t>カコ</t>
    </rPh>
    <phoneticPr fontId="3"/>
  </si>
  <si>
    <t>過去５か年</t>
    <rPh sb="0" eb="2">
      <t>カコ</t>
    </rPh>
    <rPh sb="4" eb="5">
      <t>ネン</t>
    </rPh>
    <phoneticPr fontId="3"/>
  </si>
  <si>
    <t>過去１０か年</t>
    <rPh sb="0" eb="2">
      <t>カコ</t>
    </rPh>
    <rPh sb="5" eb="6">
      <t>ネン</t>
    </rPh>
    <phoneticPr fontId="3"/>
  </si>
  <si>
    <t>H15～19</t>
    <phoneticPr fontId="3"/>
  </si>
  <si>
    <t>H15～１０か年</t>
    <rPh sb="7" eb="8">
      <t>ネン</t>
    </rPh>
    <phoneticPr fontId="3"/>
  </si>
  <si>
    <t>西暦</t>
    <rPh sb="0" eb="2">
      <t>セイレキ</t>
    </rPh>
    <phoneticPr fontId="3"/>
  </si>
  <si>
    <t>年度</t>
    <rPh sb="0" eb="2">
      <t>ネンド</t>
    </rPh>
    <phoneticPr fontId="3"/>
  </si>
  <si>
    <t>釣獲数（尾）</t>
    <rPh sb="0" eb="1">
      <t>ツ</t>
    </rPh>
    <rPh sb="1" eb="2">
      <t>カク</t>
    </rPh>
    <rPh sb="2" eb="3">
      <t>スウ</t>
    </rPh>
    <rPh sb="4" eb="5">
      <t>ビ</t>
    </rPh>
    <phoneticPr fontId="3"/>
  </si>
  <si>
    <t>　</t>
    <phoneticPr fontId="3"/>
  </si>
  <si>
    <t>NO １</t>
    <phoneticPr fontId="3"/>
  </si>
  <si>
    <t>　令和元年度　支笏湖ヒメマス釣獲調査（６月上期）の結果</t>
    <rPh sb="1" eb="2">
      <t>レイ</t>
    </rPh>
    <rPh sb="2" eb="3">
      <t>ワ</t>
    </rPh>
    <rPh sb="3" eb="4">
      <t>ゲン</t>
    </rPh>
    <rPh sb="4" eb="6">
      <t>ネンド</t>
    </rPh>
    <rPh sb="7" eb="9">
      <t>シコツ</t>
    </rPh>
    <rPh sb="9" eb="10">
      <t>コ</t>
    </rPh>
    <rPh sb="14" eb="16">
      <t>チョウカク</t>
    </rPh>
    <rPh sb="16" eb="18">
      <t>チョウサ</t>
    </rPh>
    <rPh sb="20" eb="21">
      <t>ガツ</t>
    </rPh>
    <rPh sb="21" eb="23">
      <t>カミキ</t>
    </rPh>
    <rPh sb="25" eb="27">
      <t>ケッカ</t>
    </rPh>
    <phoneticPr fontId="3"/>
  </si>
  <si>
    <t>令和元年 ６ 月１７日</t>
    <rPh sb="0" eb="1">
      <t>レイ</t>
    </rPh>
    <rPh sb="1" eb="2">
      <t>ワ</t>
    </rPh>
    <rPh sb="2" eb="3">
      <t>ゲン</t>
    </rPh>
    <rPh sb="3" eb="4">
      <t>ネン</t>
    </rPh>
    <rPh sb="7" eb="8">
      <t>ガツ</t>
    </rPh>
    <rPh sb="10" eb="11">
      <t>ニチ</t>
    </rPh>
    <phoneticPr fontId="3"/>
  </si>
  <si>
    <t>１．調査期間</t>
    <rPh sb="2" eb="4">
      <t>チョウサ</t>
    </rPh>
    <rPh sb="4" eb="6">
      <t>キカン</t>
    </rPh>
    <phoneticPr fontId="3"/>
  </si>
  <si>
    <t>令和元年６月１日～１５日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ニチ</t>
    </rPh>
    <rPh sb="11" eb="12">
      <t>ニチ</t>
    </rPh>
    <phoneticPr fontId="3"/>
  </si>
  <si>
    <t>２．調査主体</t>
    <rPh sb="2" eb="4">
      <t>チョウサ</t>
    </rPh>
    <rPh sb="4" eb="6">
      <t>シュタイ</t>
    </rPh>
    <phoneticPr fontId="3"/>
  </si>
  <si>
    <t>千歳市、支笏湖漁業協同組合</t>
    <rPh sb="0" eb="3">
      <t>チトセシ</t>
    </rPh>
    <rPh sb="4" eb="6">
      <t>シコツ</t>
    </rPh>
    <rPh sb="6" eb="7">
      <t>コ</t>
    </rPh>
    <rPh sb="7" eb="9">
      <t>ギョギョウ</t>
    </rPh>
    <rPh sb="9" eb="11">
      <t>キョウドウ</t>
    </rPh>
    <rPh sb="11" eb="13">
      <t>クミアイ</t>
    </rPh>
    <phoneticPr fontId="3"/>
  </si>
  <si>
    <t>３．調査結果</t>
    <rPh sb="2" eb="4">
      <t>チョウサ</t>
    </rPh>
    <rPh sb="4" eb="6">
      <t>ケッカ</t>
    </rPh>
    <phoneticPr fontId="3"/>
  </si>
  <si>
    <t>区　　　分</t>
    <rPh sb="0" eb="1">
      <t>ク</t>
    </rPh>
    <rPh sb="4" eb="5">
      <t>ブン</t>
    </rPh>
    <phoneticPr fontId="3"/>
  </si>
  <si>
    <t>本年</t>
    <rPh sb="0" eb="2">
      <t>ホンネン</t>
    </rPh>
    <phoneticPr fontId="3"/>
  </si>
  <si>
    <t>前年</t>
    <rPh sb="0" eb="2">
      <t>ゼンネン</t>
    </rPh>
    <phoneticPr fontId="3"/>
  </si>
  <si>
    <t>前年比</t>
    <rPh sb="0" eb="3">
      <t>ゼンネンヒ</t>
    </rPh>
    <phoneticPr fontId="3"/>
  </si>
  <si>
    <t>（１）出漁数</t>
    <rPh sb="3" eb="5">
      <t>シュツリョウ</t>
    </rPh>
    <rPh sb="5" eb="6">
      <t>スウ</t>
    </rPh>
    <phoneticPr fontId="3"/>
  </si>
  <si>
    <t>隻</t>
    <rPh sb="0" eb="1">
      <t>セキ</t>
    </rPh>
    <phoneticPr fontId="3"/>
  </si>
  <si>
    <t>％</t>
    <phoneticPr fontId="3"/>
  </si>
  <si>
    <t>（２）釣獲数</t>
    <rPh sb="3" eb="4">
      <t>ツリ</t>
    </rPh>
    <rPh sb="4" eb="5">
      <t>カク</t>
    </rPh>
    <rPh sb="5" eb="6">
      <t>スウ</t>
    </rPh>
    <phoneticPr fontId="3"/>
  </si>
  <si>
    <t>尾</t>
    <rPh sb="0" eb="1">
      <t>ビ</t>
    </rPh>
    <phoneticPr fontId="3"/>
  </si>
  <si>
    <t>（３）区域別の出漁数と釣獲数</t>
    <rPh sb="3" eb="5">
      <t>クイキ</t>
    </rPh>
    <rPh sb="5" eb="6">
      <t>ベツ</t>
    </rPh>
    <rPh sb="7" eb="9">
      <t>シュツリョウ</t>
    </rPh>
    <rPh sb="9" eb="10">
      <t>スウ</t>
    </rPh>
    <rPh sb="11" eb="13">
      <t>ツリカク</t>
    </rPh>
    <rPh sb="13" eb="14">
      <t>カズ</t>
    </rPh>
    <phoneticPr fontId="3"/>
  </si>
  <si>
    <t>計</t>
    <rPh sb="0" eb="1">
      <t>ケイ</t>
    </rPh>
    <phoneticPr fontId="3"/>
  </si>
  <si>
    <t>　地　区</t>
    <rPh sb="1" eb="2">
      <t>チ</t>
    </rPh>
    <rPh sb="3" eb="4">
      <t>ク</t>
    </rPh>
    <phoneticPr fontId="3"/>
  </si>
  <si>
    <t>支笏湖温泉・モラップ</t>
    <rPh sb="0" eb="5">
      <t>シコツコオンセン</t>
    </rPh>
    <phoneticPr fontId="3"/>
  </si>
  <si>
    <t>ポロピナイ・丸駒</t>
    <rPh sb="6" eb="7">
      <t>マル</t>
    </rPh>
    <rPh sb="7" eb="8">
      <t>コマ</t>
    </rPh>
    <phoneticPr fontId="3"/>
  </si>
  <si>
    <t>美笛･オコタン</t>
    <rPh sb="0" eb="1">
      <t>ビ</t>
    </rPh>
    <rPh sb="1" eb="2">
      <t>フエ</t>
    </rPh>
    <phoneticPr fontId="3"/>
  </si>
  <si>
    <t>合　　計</t>
    <rPh sb="0" eb="1">
      <t>ゴウ</t>
    </rPh>
    <rPh sb="3" eb="4">
      <t>ケイ</t>
    </rPh>
    <phoneticPr fontId="3"/>
  </si>
  <si>
    <t>1隻あたり釣獲（尾）隻数</t>
    <rPh sb="1" eb="2">
      <t>セキ</t>
    </rPh>
    <rPh sb="5" eb="7">
      <t>ツリカク</t>
    </rPh>
    <rPh sb="8" eb="9">
      <t>ビ</t>
    </rPh>
    <rPh sb="10" eb="12">
      <t>セキスウ</t>
    </rPh>
    <phoneticPr fontId="3"/>
  </si>
  <si>
    <t>平均</t>
    <rPh sb="0" eb="2">
      <t>ヘイキン</t>
    </rPh>
    <phoneticPr fontId="3"/>
  </si>
  <si>
    <t>月</t>
    <rPh sb="0" eb="1">
      <t>ツキ</t>
    </rPh>
    <phoneticPr fontId="3"/>
  </si>
  <si>
    <t>　　　区　分</t>
    <rPh sb="3" eb="4">
      <t>ク</t>
    </rPh>
    <rPh sb="5" eb="6">
      <t>ブン</t>
    </rPh>
    <phoneticPr fontId="3"/>
  </si>
  <si>
    <t>出漁数　　　　（隻）</t>
    <rPh sb="0" eb="2">
      <t>シュツリョウ</t>
    </rPh>
    <rPh sb="2" eb="3">
      <t>スウ</t>
    </rPh>
    <rPh sb="8" eb="9">
      <t>セキ</t>
    </rPh>
    <phoneticPr fontId="3"/>
  </si>
  <si>
    <t>釣獲数　　　（尾）</t>
    <rPh sb="0" eb="2">
      <t>チョウカク</t>
    </rPh>
    <rPh sb="2" eb="3">
      <t>スウ</t>
    </rPh>
    <rPh sb="7" eb="8">
      <t>ビ</t>
    </rPh>
    <phoneticPr fontId="3"/>
  </si>
  <si>
    <t>６月　　上期</t>
    <rPh sb="1" eb="2">
      <t>ガツ</t>
    </rPh>
    <rPh sb="4" eb="6">
      <t>カミキ</t>
    </rPh>
    <phoneticPr fontId="3"/>
  </si>
  <si>
    <t>本年（A)</t>
    <rPh sb="0" eb="2">
      <t>ホンネン</t>
    </rPh>
    <phoneticPr fontId="3"/>
  </si>
  <si>
    <t>６月上期</t>
    <rPh sb="1" eb="2">
      <t>ガツ</t>
    </rPh>
    <rPh sb="2" eb="3">
      <t>カミ</t>
    </rPh>
    <rPh sb="3" eb="4">
      <t>キ</t>
    </rPh>
    <phoneticPr fontId="3"/>
  </si>
  <si>
    <t>６月期</t>
    <rPh sb="1" eb="2">
      <t>ガツ</t>
    </rPh>
    <rPh sb="2" eb="3">
      <t>キ</t>
    </rPh>
    <phoneticPr fontId="3"/>
  </si>
  <si>
    <t>前年（B)</t>
    <rPh sb="0" eb="2">
      <t>ゼンネン</t>
    </rPh>
    <phoneticPr fontId="3"/>
  </si>
  <si>
    <t>出漁数</t>
    <rPh sb="0" eb="1">
      <t>シュツ</t>
    </rPh>
    <rPh sb="1" eb="2">
      <t>リョウ</t>
    </rPh>
    <rPh sb="2" eb="3">
      <t>カズ</t>
    </rPh>
    <phoneticPr fontId="3"/>
  </si>
  <si>
    <t>釣獲数</t>
    <rPh sb="0" eb="1">
      <t>ツ</t>
    </rPh>
    <rPh sb="1" eb="2">
      <t>カク</t>
    </rPh>
    <rPh sb="2" eb="3">
      <t>スウ</t>
    </rPh>
    <phoneticPr fontId="3"/>
  </si>
  <si>
    <t>１隻当釣獲</t>
    <rPh sb="1" eb="2">
      <t>セキ</t>
    </rPh>
    <rPh sb="2" eb="3">
      <t>トウ</t>
    </rPh>
    <rPh sb="3" eb="4">
      <t>ツ</t>
    </rPh>
    <rPh sb="4" eb="5">
      <t>カク</t>
    </rPh>
    <phoneticPr fontId="3"/>
  </si>
  <si>
    <t>前年比（A/B×100）</t>
    <rPh sb="0" eb="3">
      <t>ゼンネンヒ</t>
    </rPh>
    <phoneticPr fontId="3"/>
  </si>
  <si>
    <t>H30</t>
    <phoneticPr fontId="3"/>
  </si>
  <si>
    <t>Ｈ30</t>
    <phoneticPr fontId="3"/>
  </si>
  <si>
    <t>H29</t>
    <phoneticPr fontId="3"/>
  </si>
  <si>
    <t>Ｈ29</t>
    <phoneticPr fontId="3"/>
  </si>
  <si>
    <t>H28</t>
  </si>
  <si>
    <t>Ｈ28</t>
  </si>
  <si>
    <t>　調査結果概況</t>
    <rPh sb="1" eb="3">
      <t>チョウサ</t>
    </rPh>
    <rPh sb="3" eb="5">
      <t>ケッカ</t>
    </rPh>
    <rPh sb="5" eb="7">
      <t>ガイキョウ</t>
    </rPh>
    <phoneticPr fontId="3"/>
  </si>
  <si>
    <t>H27</t>
  </si>
  <si>
    <t>Ｈ27</t>
  </si>
  <si>
    <t>H26</t>
  </si>
  <si>
    <r>
      <t>　①釣獲数は、</t>
    </r>
    <r>
      <rPr>
        <sz val="11"/>
        <color indexed="8"/>
        <rFont val="ＭＳ Ｐゴシック"/>
        <family val="3"/>
        <charset val="128"/>
      </rPr>
      <t>６８,２０６</t>
    </r>
    <r>
      <rPr>
        <sz val="11"/>
        <color theme="1"/>
        <rFont val="游ゴシック"/>
        <family val="2"/>
        <charset val="128"/>
        <scheme val="minor"/>
      </rPr>
      <t>尾で、昨年の１，８４倍の釣果となり、過去１０か年平均、３０</t>
    </r>
    <r>
      <rPr>
        <sz val="11"/>
        <color indexed="8"/>
        <rFont val="ＭＳ Ｐゴシック"/>
        <family val="3"/>
        <charset val="128"/>
      </rPr>
      <t>,３４７尾を３７</t>
    </r>
    <r>
      <rPr>
        <sz val="11"/>
        <color indexed="8"/>
        <rFont val="ＭＳ Ｐゴシック"/>
        <family val="3"/>
        <charset val="128"/>
      </rPr>
      <t>,８５９</t>
    </r>
    <r>
      <rPr>
        <sz val="11"/>
        <color theme="1"/>
        <rFont val="游ゴシック"/>
        <family val="2"/>
        <charset val="128"/>
        <scheme val="minor"/>
      </rPr>
      <t>尾</t>
    </r>
    <rPh sb="2" eb="3">
      <t>ツ</t>
    </rPh>
    <rPh sb="3" eb="4">
      <t>カク</t>
    </rPh>
    <rPh sb="4" eb="5">
      <t>スウ</t>
    </rPh>
    <rPh sb="13" eb="14">
      <t>ビ</t>
    </rPh>
    <rPh sb="16" eb="18">
      <t>サクネン</t>
    </rPh>
    <rPh sb="23" eb="24">
      <t>バイ</t>
    </rPh>
    <rPh sb="25" eb="27">
      <t>チョウカ</t>
    </rPh>
    <rPh sb="31" eb="33">
      <t>カコ</t>
    </rPh>
    <rPh sb="36" eb="37">
      <t>ネン</t>
    </rPh>
    <rPh sb="37" eb="39">
      <t>ヘイキン</t>
    </rPh>
    <rPh sb="46" eb="47">
      <t>ビ</t>
    </rPh>
    <phoneticPr fontId="3"/>
  </si>
  <si>
    <t>5年平均</t>
    <rPh sb="1" eb="2">
      <t>ネン</t>
    </rPh>
    <rPh sb="2" eb="4">
      <t>ヘイキン</t>
    </rPh>
    <phoneticPr fontId="3"/>
  </si>
  <si>
    <r>
      <t>　　上回った。　(過去５か年平均、３１</t>
    </r>
    <r>
      <rPr>
        <sz val="11"/>
        <color indexed="8"/>
        <rFont val="ＭＳ Ｐゴシック"/>
        <family val="3"/>
        <charset val="128"/>
      </rPr>
      <t>,６５６</t>
    </r>
    <r>
      <rPr>
        <sz val="11"/>
        <color theme="1"/>
        <rFont val="游ゴシック"/>
        <family val="2"/>
        <charset val="128"/>
        <scheme val="minor"/>
      </rPr>
      <t>尾)</t>
    </r>
    <rPh sb="2" eb="3">
      <t>ウエ</t>
    </rPh>
    <phoneticPr fontId="3"/>
  </si>
  <si>
    <t>H25</t>
  </si>
  <si>
    <t>　②出漁数は、１,３０９隻で、過去１０か年平均、１,４１０隻を下回った。(過去５か年平均、１,３３５隻)</t>
    <rPh sb="12" eb="13">
      <t>セキ</t>
    </rPh>
    <rPh sb="15" eb="17">
      <t>カコ</t>
    </rPh>
    <rPh sb="20" eb="21">
      <t>ネン</t>
    </rPh>
    <rPh sb="21" eb="23">
      <t>ヘイキン</t>
    </rPh>
    <rPh sb="29" eb="30">
      <t>セキ</t>
    </rPh>
    <rPh sb="31" eb="32">
      <t>シタ</t>
    </rPh>
    <rPh sb="32" eb="33">
      <t>マワ</t>
    </rPh>
    <rPh sb="37" eb="39">
      <t>カコ</t>
    </rPh>
    <rPh sb="41" eb="42">
      <t>ネン</t>
    </rPh>
    <rPh sb="42" eb="44">
      <t>ヘイキン</t>
    </rPh>
    <rPh sb="50" eb="51">
      <t>セキ</t>
    </rPh>
    <phoneticPr fontId="3"/>
  </si>
  <si>
    <t>H24</t>
  </si>
  <si>
    <r>
      <t>　③１隻あたりの釣獲数は</t>
    </r>
    <r>
      <rPr>
        <sz val="11"/>
        <color indexed="8"/>
        <rFont val="ＭＳ Ｐゴシック"/>
        <family val="3"/>
        <charset val="128"/>
      </rPr>
      <t>、５２.１１尾と</t>
    </r>
    <r>
      <rPr>
        <sz val="11"/>
        <color theme="1"/>
        <rFont val="游ゴシック"/>
        <family val="2"/>
        <charset val="128"/>
        <scheme val="minor"/>
      </rPr>
      <t>なり、過去１０か年平均</t>
    </r>
    <r>
      <rPr>
        <sz val="11"/>
        <color indexed="8"/>
        <rFont val="ＭＳ Ｐゴシック"/>
        <family val="3"/>
        <charset val="128"/>
      </rPr>
      <t>、２１.５３尾を大幅に上回った。　</t>
    </r>
    <r>
      <rPr>
        <sz val="11"/>
        <color theme="1"/>
        <rFont val="游ゴシック"/>
        <family val="2"/>
        <charset val="128"/>
        <scheme val="minor"/>
      </rPr>
      <t>(過去</t>
    </r>
    <rPh sb="3" eb="4">
      <t>セキ</t>
    </rPh>
    <rPh sb="8" eb="9">
      <t>ツリ</t>
    </rPh>
    <rPh sb="9" eb="10">
      <t>カク</t>
    </rPh>
    <rPh sb="10" eb="11">
      <t>スウ</t>
    </rPh>
    <rPh sb="18" eb="19">
      <t>ビ</t>
    </rPh>
    <rPh sb="23" eb="25">
      <t>カコ</t>
    </rPh>
    <rPh sb="28" eb="29">
      <t>ネン</t>
    </rPh>
    <rPh sb="29" eb="31">
      <t>ヘイキン</t>
    </rPh>
    <rPh sb="37" eb="38">
      <t>ビ</t>
    </rPh>
    <rPh sb="39" eb="41">
      <t>オオハバ</t>
    </rPh>
    <rPh sb="42" eb="43">
      <t>ウエ</t>
    </rPh>
    <phoneticPr fontId="3"/>
  </si>
  <si>
    <t>H23</t>
  </si>
  <si>
    <r>
      <rPr>
        <sz val="11"/>
        <color indexed="8"/>
        <rFont val="ＭＳ Ｐゴシック"/>
        <family val="3"/>
        <charset val="128"/>
      </rPr>
      <t>　　　５か年平均、２３.７２尾</t>
    </r>
    <r>
      <rPr>
        <sz val="11"/>
        <color theme="1"/>
        <rFont val="游ゴシック"/>
        <family val="2"/>
        <charset val="128"/>
        <scheme val="minor"/>
      </rPr>
      <t>)</t>
    </r>
    <phoneticPr fontId="3"/>
  </si>
  <si>
    <t>H22</t>
  </si>
  <si>
    <r>
      <t>　</t>
    </r>
    <r>
      <rPr>
        <sz val="11"/>
        <color indexed="8"/>
        <rFont val="ＭＳ Ｐゴシック"/>
        <family val="3"/>
        <charset val="128"/>
      </rPr>
      <t>④体長は、２年魚で１３～１５㎝、３年魚で２０㎝前後、４年魚で２５㎝前後で、概ね平年並みとなっている。</t>
    </r>
    <rPh sb="2" eb="4">
      <t>タイチョウ</t>
    </rPh>
    <rPh sb="7" eb="8">
      <t>ネン</t>
    </rPh>
    <rPh sb="8" eb="9">
      <t>ギョ</t>
    </rPh>
    <rPh sb="18" eb="19">
      <t>ネン</t>
    </rPh>
    <rPh sb="19" eb="20">
      <t>ギョ</t>
    </rPh>
    <rPh sb="24" eb="26">
      <t>ゼンゴ</t>
    </rPh>
    <rPh sb="28" eb="29">
      <t>ネン</t>
    </rPh>
    <rPh sb="29" eb="30">
      <t>ギョ</t>
    </rPh>
    <rPh sb="34" eb="36">
      <t>ゼンゴ</t>
    </rPh>
    <rPh sb="38" eb="39">
      <t>オオム</t>
    </rPh>
    <rPh sb="40" eb="42">
      <t>ヘイネン</t>
    </rPh>
    <rPh sb="42" eb="43">
      <t>ナ</t>
    </rPh>
    <phoneticPr fontId="3"/>
  </si>
  <si>
    <t>H21</t>
  </si>
  <si>
    <t>　⑤４年魚が７割以上釣れており、３年魚が２割程度、２年魚が若干釣れているが、５年魚はほとんど</t>
    <rPh sb="3" eb="4">
      <t>ネン</t>
    </rPh>
    <rPh sb="4" eb="5">
      <t>ギョ</t>
    </rPh>
    <rPh sb="7" eb="8">
      <t>ワリ</t>
    </rPh>
    <rPh sb="8" eb="10">
      <t>イジョウ</t>
    </rPh>
    <rPh sb="10" eb="11">
      <t>ツ</t>
    </rPh>
    <rPh sb="17" eb="18">
      <t>ネン</t>
    </rPh>
    <rPh sb="18" eb="19">
      <t>ギョ</t>
    </rPh>
    <rPh sb="21" eb="22">
      <t>ワリ</t>
    </rPh>
    <rPh sb="22" eb="24">
      <t>テイド</t>
    </rPh>
    <rPh sb="26" eb="27">
      <t>ネン</t>
    </rPh>
    <rPh sb="27" eb="28">
      <t>ギョ</t>
    </rPh>
    <rPh sb="29" eb="31">
      <t>ジャッカン</t>
    </rPh>
    <rPh sb="31" eb="32">
      <t>ツ</t>
    </rPh>
    <rPh sb="39" eb="40">
      <t>ネン</t>
    </rPh>
    <rPh sb="40" eb="41">
      <t>ギョ</t>
    </rPh>
    <phoneticPr fontId="3"/>
  </si>
  <si>
    <t>　　釣れていない。</t>
    <phoneticPr fontId="3"/>
  </si>
  <si>
    <t>10年平均</t>
    <rPh sb="2" eb="3">
      <t>ネン</t>
    </rPh>
    <rPh sb="3" eb="5">
      <t>ヘイキン</t>
    </rPh>
    <phoneticPr fontId="3"/>
  </si>
  <si>
    <t>　⑥６月上期としては、平成１０年以降、過去最高の釣果となった。</t>
    <rPh sb="3" eb="4">
      <t>ガツ</t>
    </rPh>
    <rPh sb="4" eb="6">
      <t>カミキ</t>
    </rPh>
    <rPh sb="11" eb="13">
      <t>ヘイセイ</t>
    </rPh>
    <rPh sb="15" eb="16">
      <t>ネン</t>
    </rPh>
    <rPh sb="16" eb="18">
      <t>イコウ</t>
    </rPh>
    <rPh sb="19" eb="21">
      <t>カコ</t>
    </rPh>
    <rPh sb="21" eb="23">
      <t>サイコウ</t>
    </rPh>
    <rPh sb="24" eb="26">
      <t>チョウカ</t>
    </rPh>
    <phoneticPr fontId="3"/>
  </si>
  <si>
    <t>H20</t>
  </si>
  <si>
    <t>　　　　　</t>
    <phoneticPr fontId="3"/>
  </si>
  <si>
    <t>Ｈ19</t>
    <phoneticPr fontId="3"/>
  </si>
  <si>
    <t>H19</t>
  </si>
  <si>
    <t>Ｈ18</t>
  </si>
  <si>
    <t>H18</t>
  </si>
  <si>
    <t>Ｈ17</t>
  </si>
  <si>
    <t>H16</t>
  </si>
  <si>
    <t>６月下期</t>
    <rPh sb="1" eb="2">
      <t>ガツ</t>
    </rPh>
    <rPh sb="2" eb="3">
      <t>シモ</t>
    </rPh>
    <rPh sb="3" eb="4">
      <t>キ</t>
    </rPh>
    <phoneticPr fontId="3"/>
  </si>
  <si>
    <t>NO ２</t>
    <phoneticPr fontId="3"/>
  </si>
  <si>
    <t>H28</t>
    <phoneticPr fontId="3"/>
  </si>
  <si>
    <t>令和元年度　支笏湖ヒメマス釣獲調査（６月期）の結果</t>
    <rPh sb="0" eb="1">
      <t>レイ</t>
    </rPh>
    <rPh sb="1" eb="2">
      <t>ワ</t>
    </rPh>
    <rPh sb="2" eb="3">
      <t>ゲン</t>
    </rPh>
    <rPh sb="3" eb="5">
      <t>ネンド</t>
    </rPh>
    <rPh sb="6" eb="8">
      <t>シコツ</t>
    </rPh>
    <rPh sb="8" eb="9">
      <t>コ</t>
    </rPh>
    <rPh sb="13" eb="15">
      <t>チョウカク</t>
    </rPh>
    <rPh sb="15" eb="17">
      <t>チョウサ</t>
    </rPh>
    <rPh sb="19" eb="20">
      <t>ガツ</t>
    </rPh>
    <rPh sb="20" eb="21">
      <t>キ</t>
    </rPh>
    <rPh sb="23" eb="25">
      <t>ケッカ</t>
    </rPh>
    <phoneticPr fontId="3"/>
  </si>
  <si>
    <t>H27</t>
    <phoneticPr fontId="3"/>
  </si>
  <si>
    <t>H26</t>
    <phoneticPr fontId="3"/>
  </si>
  <si>
    <t>令和元年７月２日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ニチ</t>
    </rPh>
    <phoneticPr fontId="3"/>
  </si>
  <si>
    <t>H25</t>
    <phoneticPr fontId="3"/>
  </si>
  <si>
    <t>H24</t>
    <phoneticPr fontId="3"/>
  </si>
  <si>
    <t>H23</t>
    <phoneticPr fontId="3"/>
  </si>
  <si>
    <t>H22</t>
    <phoneticPr fontId="3"/>
  </si>
  <si>
    <t>令和元年６月１日～３０日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ニチ</t>
    </rPh>
    <rPh sb="11" eb="12">
      <t>ニチ</t>
    </rPh>
    <phoneticPr fontId="3"/>
  </si>
  <si>
    <t>H21</t>
    <phoneticPr fontId="3"/>
  </si>
  <si>
    <t>H20</t>
    <phoneticPr fontId="3"/>
  </si>
  <si>
    <t>H19</t>
    <phoneticPr fontId="3"/>
  </si>
  <si>
    <t>H18</t>
    <phoneticPr fontId="3"/>
  </si>
  <si>
    <t>H17</t>
    <phoneticPr fontId="3"/>
  </si>
  <si>
    <t>支笏湖温泉・モラップ</t>
    <rPh sb="0" eb="2">
      <t>シコツ</t>
    </rPh>
    <rPh sb="2" eb="3">
      <t>コ</t>
    </rPh>
    <rPh sb="3" eb="5">
      <t>オンセン</t>
    </rPh>
    <phoneticPr fontId="3"/>
  </si>
  <si>
    <t>H16</t>
    <phoneticPr fontId="3"/>
  </si>
  <si>
    <t>　　　　区　分</t>
    <rPh sb="4" eb="5">
      <t>ク</t>
    </rPh>
    <rPh sb="6" eb="7">
      <t>ブン</t>
    </rPh>
    <phoneticPr fontId="3"/>
  </si>
  <si>
    <t>６　月　　</t>
    <rPh sb="2" eb="3">
      <t>ガツ</t>
    </rPh>
    <phoneticPr fontId="3"/>
  </si>
  <si>
    <t>上期</t>
    <rPh sb="0" eb="2">
      <t>カミキ</t>
    </rPh>
    <phoneticPr fontId="3"/>
  </si>
  <si>
    <t>下期</t>
    <rPh sb="0" eb="2">
      <t>シモキ</t>
    </rPh>
    <phoneticPr fontId="3"/>
  </si>
  <si>
    <t>計（A)</t>
    <rPh sb="0" eb="1">
      <t>ケイ</t>
    </rPh>
    <phoneticPr fontId="3"/>
  </si>
  <si>
    <r>
      <t>前年比</t>
    </r>
    <r>
      <rPr>
        <sz val="8"/>
        <rFont val="ＭＳ Ｐゴシック"/>
        <family val="3"/>
        <charset val="128"/>
      </rPr>
      <t>（A/B×100）　　　　※前年を100とする</t>
    </r>
    <rPh sb="0" eb="3">
      <t>ゼンネンヒ</t>
    </rPh>
    <rPh sb="17" eb="19">
      <t>ゼンネン</t>
    </rPh>
    <phoneticPr fontId="3"/>
  </si>
  <si>
    <r>
      <t>　　①６月下期の釣獲数は、４１</t>
    </r>
    <r>
      <rPr>
        <sz val="11"/>
        <rFont val="ＭＳ Ｐゴシック"/>
        <family val="3"/>
        <charset val="128"/>
      </rPr>
      <t>,４３３尾となり、過去１０か年平均、２１,５０１尾を大幅に上回った。</t>
    </r>
    <rPh sb="4" eb="5">
      <t>ガツ</t>
    </rPh>
    <rPh sb="5" eb="7">
      <t>シモキ</t>
    </rPh>
    <rPh sb="8" eb="9">
      <t>ツ</t>
    </rPh>
    <rPh sb="9" eb="10">
      <t>カク</t>
    </rPh>
    <rPh sb="10" eb="11">
      <t>スウ</t>
    </rPh>
    <rPh sb="19" eb="20">
      <t>ビ</t>
    </rPh>
    <rPh sb="24" eb="26">
      <t>カコ</t>
    </rPh>
    <rPh sb="29" eb="30">
      <t>ネン</t>
    </rPh>
    <rPh sb="30" eb="32">
      <t>ヘイキン</t>
    </rPh>
    <rPh sb="39" eb="40">
      <t>ビ</t>
    </rPh>
    <rPh sb="41" eb="43">
      <t>オオハバ</t>
    </rPh>
    <rPh sb="44" eb="45">
      <t>ウエ</t>
    </rPh>
    <rPh sb="45" eb="46">
      <t>マワ</t>
    </rPh>
    <phoneticPr fontId="3"/>
  </si>
  <si>
    <r>
      <t>　　②６月期の釣獲数は１０９</t>
    </r>
    <r>
      <rPr>
        <sz val="11"/>
        <rFont val="ＭＳ Ｐゴシック"/>
        <family val="3"/>
        <charset val="128"/>
      </rPr>
      <t>，６３９尾となり、過去１０か年平均、５１,８４８尾を大幅に上回り、平成10年の</t>
    </r>
    <rPh sb="4" eb="5">
      <t>ガツ</t>
    </rPh>
    <rPh sb="5" eb="6">
      <t>キ</t>
    </rPh>
    <rPh sb="7" eb="8">
      <t>ツ</t>
    </rPh>
    <rPh sb="8" eb="9">
      <t>カク</t>
    </rPh>
    <rPh sb="9" eb="10">
      <t>スウ</t>
    </rPh>
    <rPh sb="18" eb="19">
      <t>ビ</t>
    </rPh>
    <rPh sb="23" eb="25">
      <t>カコ</t>
    </rPh>
    <rPh sb="28" eb="29">
      <t>ネン</t>
    </rPh>
    <rPh sb="29" eb="31">
      <t>ヘイキン</t>
    </rPh>
    <rPh sb="38" eb="39">
      <t>ビ</t>
    </rPh>
    <rPh sb="40" eb="42">
      <t>オオハバ</t>
    </rPh>
    <rPh sb="43" eb="45">
      <t>ウワマワ</t>
    </rPh>
    <rPh sb="47" eb="49">
      <t>ヘイセイ</t>
    </rPh>
    <rPh sb="51" eb="52">
      <t>ネン</t>
    </rPh>
    <phoneticPr fontId="3"/>
  </si>
  <si>
    <r>
      <t>　　　調査開始以降、過去最高</t>
    </r>
    <r>
      <rPr>
        <sz val="11"/>
        <rFont val="ＭＳ Ｐゴシック"/>
        <family val="3"/>
        <charset val="128"/>
      </rPr>
      <t>の釣果となった。（過去５か年平均、５５，７３７尾）</t>
    </r>
    <rPh sb="3" eb="5">
      <t>チョウサ</t>
    </rPh>
    <rPh sb="5" eb="7">
      <t>カイシ</t>
    </rPh>
    <rPh sb="7" eb="9">
      <t>イコウ</t>
    </rPh>
    <rPh sb="10" eb="14">
      <t>カコサイコウ</t>
    </rPh>
    <rPh sb="15" eb="17">
      <t>チョウカ</t>
    </rPh>
    <rPh sb="23" eb="25">
      <t>カコ</t>
    </rPh>
    <rPh sb="27" eb="28">
      <t>ネン</t>
    </rPh>
    <rPh sb="28" eb="30">
      <t>ヘイキン</t>
    </rPh>
    <rPh sb="37" eb="38">
      <t>ビ</t>
    </rPh>
    <phoneticPr fontId="3"/>
  </si>
  <si>
    <t>　　③６月下期の出漁数は、８８２隻となり、過去１０か年平均、１,１３２隻を下回った。</t>
    <rPh sb="4" eb="5">
      <t>ガツ</t>
    </rPh>
    <rPh sb="5" eb="6">
      <t>シモ</t>
    </rPh>
    <rPh sb="6" eb="7">
      <t>キ</t>
    </rPh>
    <rPh sb="16" eb="17">
      <t>セキ</t>
    </rPh>
    <rPh sb="21" eb="23">
      <t>カコ</t>
    </rPh>
    <rPh sb="26" eb="27">
      <t>ネン</t>
    </rPh>
    <rPh sb="27" eb="29">
      <t>ヘイキン</t>
    </rPh>
    <rPh sb="35" eb="36">
      <t>セキ</t>
    </rPh>
    <rPh sb="37" eb="38">
      <t>シタ</t>
    </rPh>
    <rPh sb="38" eb="39">
      <t>マワ</t>
    </rPh>
    <phoneticPr fontId="3"/>
  </si>
  <si>
    <r>
      <t>　　④６月期の出漁数は、過去１０か年平均、</t>
    </r>
    <r>
      <rPr>
        <sz val="11"/>
        <rFont val="ＭＳ Ｐゴシック"/>
        <family val="3"/>
        <charset val="128"/>
      </rPr>
      <t>２,５４１隻を３５０隻下廻った。(過去５か年平均、２,５２２隻)</t>
    </r>
    <rPh sb="32" eb="33">
      <t>シタ</t>
    </rPh>
    <phoneticPr fontId="3"/>
  </si>
  <si>
    <t>　　⑤６月下期の体長及び釣果は、４年魚が22～25㎝で６割近くを占め、３年魚が20ｃｍ前後で４割程度、</t>
    <rPh sb="4" eb="5">
      <t>ガツ</t>
    </rPh>
    <rPh sb="5" eb="7">
      <t>シモキ</t>
    </rPh>
    <rPh sb="8" eb="10">
      <t>タイチョウ</t>
    </rPh>
    <rPh sb="10" eb="11">
      <t>オヨ</t>
    </rPh>
    <rPh sb="12" eb="14">
      <t>チョウカ</t>
    </rPh>
    <rPh sb="17" eb="18">
      <t>ネン</t>
    </rPh>
    <rPh sb="18" eb="19">
      <t>ギョ</t>
    </rPh>
    <rPh sb="28" eb="29">
      <t>ワリ</t>
    </rPh>
    <rPh sb="29" eb="30">
      <t>チカ</t>
    </rPh>
    <rPh sb="32" eb="33">
      <t>シ</t>
    </rPh>
    <rPh sb="36" eb="37">
      <t>ネン</t>
    </rPh>
    <rPh sb="37" eb="38">
      <t>ギョ</t>
    </rPh>
    <rPh sb="43" eb="45">
      <t>ゼンゴ</t>
    </rPh>
    <rPh sb="47" eb="48">
      <t>ワリ</t>
    </rPh>
    <rPh sb="48" eb="50">
      <t>テイド</t>
    </rPh>
    <phoneticPr fontId="3"/>
  </si>
  <si>
    <t>　　２年魚及び５年魚は殆ど釣れていない。</t>
    <rPh sb="3" eb="4">
      <t>ネン</t>
    </rPh>
    <rPh sb="4" eb="5">
      <t>ギョ</t>
    </rPh>
    <rPh sb="5" eb="6">
      <t>オヨ</t>
    </rPh>
    <rPh sb="8" eb="9">
      <t>ネン</t>
    </rPh>
    <rPh sb="9" eb="10">
      <t>ギョ</t>
    </rPh>
    <rPh sb="11" eb="12">
      <t>ホトン</t>
    </rPh>
    <rPh sb="13" eb="14">
      <t>ツ</t>
    </rPh>
    <phoneticPr fontId="3"/>
  </si>
  <si>
    <t>NO ３</t>
    <phoneticPr fontId="3"/>
  </si>
  <si>
    <t>７月上期</t>
    <rPh sb="1" eb="2">
      <t>ガツ</t>
    </rPh>
    <rPh sb="2" eb="4">
      <t>カミキ</t>
    </rPh>
    <phoneticPr fontId="3"/>
  </si>
  <si>
    <t>７月上期まで</t>
    <rPh sb="1" eb="2">
      <t>ガツ</t>
    </rPh>
    <rPh sb="2" eb="4">
      <t>カミキ</t>
    </rPh>
    <phoneticPr fontId="3"/>
  </si>
  <si>
    <t>　令和元年度　支笏湖ヒメマス釣獲調査（７月上期）の結果</t>
    <rPh sb="1" eb="2">
      <t>レイ</t>
    </rPh>
    <rPh sb="2" eb="3">
      <t>ワ</t>
    </rPh>
    <rPh sb="3" eb="4">
      <t>ゲン</t>
    </rPh>
    <rPh sb="4" eb="6">
      <t>ネンド</t>
    </rPh>
    <rPh sb="7" eb="9">
      <t>シコツ</t>
    </rPh>
    <rPh sb="9" eb="10">
      <t>コ</t>
    </rPh>
    <rPh sb="14" eb="16">
      <t>チョウカク</t>
    </rPh>
    <rPh sb="16" eb="18">
      <t>チョウサ</t>
    </rPh>
    <rPh sb="20" eb="21">
      <t>ガツ</t>
    </rPh>
    <rPh sb="21" eb="23">
      <t>カミキ</t>
    </rPh>
    <rPh sb="25" eb="27">
      <t>ケッカ</t>
    </rPh>
    <phoneticPr fontId="3"/>
  </si>
  <si>
    <r>
      <t>令和元年７月</t>
    </r>
    <r>
      <rPr>
        <sz val="11"/>
        <color indexed="10"/>
        <rFont val="ＭＳ Ｐゴシック"/>
        <family val="3"/>
        <charset val="128"/>
      </rPr>
      <t>１７</t>
    </r>
    <r>
      <rPr>
        <sz val="11"/>
        <color theme="1"/>
        <rFont val="游ゴシック"/>
        <family val="2"/>
        <charset val="128"/>
        <scheme val="minor"/>
      </rPr>
      <t>日</t>
    </r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8" eb="9">
      <t>ニチ</t>
    </rPh>
    <phoneticPr fontId="3"/>
  </si>
  <si>
    <t>令和元年６月１日～７月１５日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phoneticPr fontId="3"/>
  </si>
  <si>
    <t>　隻</t>
    <rPh sb="1" eb="2">
      <t>セキ</t>
    </rPh>
    <phoneticPr fontId="3"/>
  </si>
  <si>
    <t>　尾</t>
    <rPh sb="1" eb="2">
      <t>ビ</t>
    </rPh>
    <phoneticPr fontId="3"/>
  </si>
  <si>
    <t>７月期</t>
    <rPh sb="1" eb="2">
      <t>ガツ</t>
    </rPh>
    <phoneticPr fontId="3"/>
  </si>
  <si>
    <t>７月期まで</t>
    <rPh sb="1" eb="2">
      <t>ガツ</t>
    </rPh>
    <rPh sb="2" eb="3">
      <t>キ</t>
    </rPh>
    <phoneticPr fontId="3"/>
  </si>
  <si>
    <t>７　月　　</t>
    <rPh sb="2" eb="3">
      <t>ガツ</t>
    </rPh>
    <phoneticPr fontId="3"/>
  </si>
  <si>
    <t>合　　　計</t>
    <rPh sb="0" eb="1">
      <t>ゴウ</t>
    </rPh>
    <rPh sb="4" eb="5">
      <t>ケイ</t>
    </rPh>
    <phoneticPr fontId="3"/>
  </si>
  <si>
    <t>本年（Ａ）</t>
    <rPh sb="0" eb="2">
      <t>ホンネン</t>
    </rPh>
    <phoneticPr fontId="3"/>
  </si>
  <si>
    <t>前年（Ｂ）</t>
    <rPh sb="0" eb="2">
      <t>ゼンネン</t>
    </rPh>
    <phoneticPr fontId="3"/>
  </si>
  <si>
    <t>調査結果概況</t>
    <rPh sb="0" eb="2">
      <t>チョウサ</t>
    </rPh>
    <rPh sb="2" eb="4">
      <t>ケッカ</t>
    </rPh>
    <rPh sb="4" eb="6">
      <t>ガイキョウ</t>
    </rPh>
    <phoneticPr fontId="3"/>
  </si>
  <si>
    <t>①</t>
    <phoneticPr fontId="3"/>
  </si>
  <si>
    <t>7月上期の出漁数は、過去5か年平均値を２２４隻、10か年平均値を１６５隻下回った。</t>
    <rPh sb="1" eb="2">
      <t>ガツ</t>
    </rPh>
    <rPh sb="2" eb="4">
      <t>カミキ</t>
    </rPh>
    <rPh sb="5" eb="8">
      <t>デギョカズ</t>
    </rPh>
    <rPh sb="10" eb="12">
      <t>カコ</t>
    </rPh>
    <rPh sb="14" eb="15">
      <t>ネン</t>
    </rPh>
    <rPh sb="15" eb="17">
      <t>ヘイキン</t>
    </rPh>
    <rPh sb="17" eb="18">
      <t>チ</t>
    </rPh>
    <rPh sb="22" eb="23">
      <t>セキ</t>
    </rPh>
    <rPh sb="27" eb="28">
      <t>ネン</t>
    </rPh>
    <rPh sb="28" eb="30">
      <t>ヘイキン</t>
    </rPh>
    <rPh sb="30" eb="31">
      <t>チ</t>
    </rPh>
    <rPh sb="35" eb="36">
      <t>セキ</t>
    </rPh>
    <rPh sb="36" eb="38">
      <t>シタマワ</t>
    </rPh>
    <phoneticPr fontId="3"/>
  </si>
  <si>
    <t>②</t>
    <phoneticPr fontId="3"/>
  </si>
  <si>
    <t>7月上期の釣獲数は、過去5か年平均値を12,184尾、10か年平均値を14,091尾上回る28,175尾</t>
    <rPh sb="1" eb="2">
      <t>ガツ</t>
    </rPh>
    <rPh sb="2" eb="4">
      <t>カミキ</t>
    </rPh>
    <rPh sb="5" eb="6">
      <t>ツ</t>
    </rPh>
    <rPh sb="6" eb="7">
      <t>カク</t>
    </rPh>
    <rPh sb="7" eb="8">
      <t>カズ</t>
    </rPh>
    <rPh sb="10" eb="12">
      <t>カコ</t>
    </rPh>
    <rPh sb="14" eb="15">
      <t>ネン</t>
    </rPh>
    <rPh sb="15" eb="17">
      <t>ヘイキン</t>
    </rPh>
    <rPh sb="17" eb="18">
      <t>チ</t>
    </rPh>
    <rPh sb="25" eb="26">
      <t>ビ</t>
    </rPh>
    <rPh sb="30" eb="31">
      <t>ネン</t>
    </rPh>
    <rPh sb="31" eb="33">
      <t>ヘイキン</t>
    </rPh>
    <rPh sb="33" eb="34">
      <t>チ</t>
    </rPh>
    <rPh sb="41" eb="42">
      <t>ビ</t>
    </rPh>
    <rPh sb="42" eb="44">
      <t>ウワマワ</t>
    </rPh>
    <rPh sb="51" eb="52">
      <t>ビ</t>
    </rPh>
    <phoneticPr fontId="3"/>
  </si>
  <si>
    <t>となった。</t>
    <phoneticPr fontId="3"/>
  </si>
  <si>
    <t>③</t>
    <phoneticPr fontId="3"/>
  </si>
  <si>
    <t>7月上期までの釣獲数は、過去5か年平均値71,728尾を66,086尾上回る137,814尾となり</t>
    <rPh sb="1" eb="2">
      <t>ガツ</t>
    </rPh>
    <rPh sb="2" eb="4">
      <t>カミキ</t>
    </rPh>
    <rPh sb="7" eb="8">
      <t>ツ</t>
    </rPh>
    <rPh sb="8" eb="9">
      <t>カク</t>
    </rPh>
    <rPh sb="9" eb="10">
      <t>スウ</t>
    </rPh>
    <rPh sb="12" eb="14">
      <t>カコ</t>
    </rPh>
    <rPh sb="16" eb="17">
      <t>ネン</t>
    </rPh>
    <rPh sb="17" eb="19">
      <t>ヘイキン</t>
    </rPh>
    <rPh sb="19" eb="20">
      <t>チ</t>
    </rPh>
    <rPh sb="26" eb="27">
      <t>ビ</t>
    </rPh>
    <rPh sb="34" eb="35">
      <t>ビ</t>
    </rPh>
    <rPh sb="35" eb="37">
      <t>ウワマワ</t>
    </rPh>
    <rPh sb="45" eb="46">
      <t>ビ</t>
    </rPh>
    <phoneticPr fontId="3"/>
  </si>
  <si>
    <t>（過去10か年平均、65,932尾）、平成10年以降の調査以降最高の釣果となった。</t>
    <rPh sb="1" eb="3">
      <t>カコ</t>
    </rPh>
    <rPh sb="19" eb="21">
      <t>ヘイセイ</t>
    </rPh>
    <rPh sb="23" eb="24">
      <t>ネン</t>
    </rPh>
    <rPh sb="24" eb="26">
      <t>イコウ</t>
    </rPh>
    <rPh sb="27" eb="29">
      <t>チョウサ</t>
    </rPh>
    <rPh sb="29" eb="31">
      <t>イコウ</t>
    </rPh>
    <rPh sb="31" eb="33">
      <t>サイコウ</t>
    </rPh>
    <rPh sb="34" eb="36">
      <t>チョウカ</t>
    </rPh>
    <phoneticPr fontId="3"/>
  </si>
  <si>
    <t>④</t>
    <phoneticPr fontId="3"/>
  </si>
  <si>
    <t>7月上期までの1隻当りの釣獲数は、過去5か年平均値を25.87尾、10か年平均値を27.14尾上回った。</t>
    <rPh sb="1" eb="2">
      <t>ガツ</t>
    </rPh>
    <rPh sb="2" eb="4">
      <t>カミキ</t>
    </rPh>
    <rPh sb="8" eb="9">
      <t>セキ</t>
    </rPh>
    <rPh sb="9" eb="10">
      <t>アタ</t>
    </rPh>
    <rPh sb="12" eb="13">
      <t>ツ</t>
    </rPh>
    <rPh sb="13" eb="14">
      <t>カク</t>
    </rPh>
    <rPh sb="14" eb="15">
      <t>スウ</t>
    </rPh>
    <rPh sb="17" eb="19">
      <t>カコ</t>
    </rPh>
    <rPh sb="21" eb="22">
      <t>ネン</t>
    </rPh>
    <rPh sb="22" eb="24">
      <t>ヘイキン</t>
    </rPh>
    <rPh sb="24" eb="25">
      <t>チ</t>
    </rPh>
    <rPh sb="31" eb="32">
      <t>ビ</t>
    </rPh>
    <rPh sb="36" eb="37">
      <t>ネン</t>
    </rPh>
    <rPh sb="37" eb="39">
      <t>ヘイキン</t>
    </rPh>
    <rPh sb="39" eb="40">
      <t>チ</t>
    </rPh>
    <rPh sb="46" eb="47">
      <t>ビ</t>
    </rPh>
    <rPh sb="47" eb="49">
      <t>ウワマワ</t>
    </rPh>
    <phoneticPr fontId="3"/>
  </si>
  <si>
    <t>⑤</t>
    <phoneticPr fontId="3"/>
  </si>
  <si>
    <t>７月上期の体長及び釣果は、４年魚が23～26㎝で約６割、３年魚が20～22㎝で約３割を占め、</t>
    <rPh sb="2" eb="3">
      <t>カミ</t>
    </rPh>
    <rPh sb="24" eb="25">
      <t>ヤク</t>
    </rPh>
    <rPh sb="26" eb="27">
      <t>ワリ</t>
    </rPh>
    <rPh sb="29" eb="30">
      <t>ネン</t>
    </rPh>
    <rPh sb="30" eb="31">
      <t>ギョ</t>
    </rPh>
    <rPh sb="39" eb="40">
      <t>ヤク</t>
    </rPh>
    <rPh sb="41" eb="42">
      <t>ワリ</t>
    </rPh>
    <rPh sb="43" eb="44">
      <t>シ</t>
    </rPh>
    <phoneticPr fontId="3"/>
  </si>
  <si>
    <t>２年魚は１割程度、５年魚は殆ど釣れていない。</t>
    <rPh sb="5" eb="6">
      <t>ワリ</t>
    </rPh>
    <rPh sb="6" eb="8">
      <t>テイド</t>
    </rPh>
    <rPh sb="10" eb="11">
      <t>ネン</t>
    </rPh>
    <rPh sb="11" eb="12">
      <t>ギョ</t>
    </rPh>
    <phoneticPr fontId="3"/>
  </si>
  <si>
    <t>NO ４</t>
    <phoneticPr fontId="3"/>
  </si>
  <si>
    <t>　令和元年度　支笏湖ヒメマス釣獲調査（７月期）の結果</t>
    <rPh sb="1" eb="2">
      <t>レイ</t>
    </rPh>
    <rPh sb="2" eb="3">
      <t>ワ</t>
    </rPh>
    <rPh sb="3" eb="4">
      <t>ゲン</t>
    </rPh>
    <rPh sb="4" eb="6">
      <t>ネンド</t>
    </rPh>
    <rPh sb="7" eb="9">
      <t>シコツ</t>
    </rPh>
    <rPh sb="9" eb="10">
      <t>コ</t>
    </rPh>
    <rPh sb="14" eb="16">
      <t>チョウカク</t>
    </rPh>
    <rPh sb="16" eb="18">
      <t>チョウサ</t>
    </rPh>
    <rPh sb="20" eb="21">
      <t>ガツ</t>
    </rPh>
    <rPh sb="21" eb="22">
      <t>キ</t>
    </rPh>
    <rPh sb="24" eb="26">
      <t>ケッカ</t>
    </rPh>
    <phoneticPr fontId="3"/>
  </si>
  <si>
    <t>７月上期</t>
    <rPh sb="1" eb="2">
      <t>ガツ</t>
    </rPh>
    <rPh sb="2" eb="3">
      <t>カミ</t>
    </rPh>
    <rPh sb="3" eb="4">
      <t>キ</t>
    </rPh>
    <phoneticPr fontId="3"/>
  </si>
  <si>
    <t>７月下期</t>
    <rPh sb="1" eb="2">
      <t>ガツ</t>
    </rPh>
    <rPh sb="2" eb="3">
      <t>シモ</t>
    </rPh>
    <rPh sb="3" eb="4">
      <t>キ</t>
    </rPh>
    <phoneticPr fontId="3"/>
  </si>
  <si>
    <t>令和元年８月１日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ニチ</t>
    </rPh>
    <phoneticPr fontId="3"/>
  </si>
  <si>
    <t>令和元年６月１日～７月３１日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phoneticPr fontId="3"/>
  </si>
  <si>
    <t>７月期</t>
    <rPh sb="1" eb="2">
      <t>ガツ</t>
    </rPh>
    <rPh sb="2" eb="3">
      <t>キ</t>
    </rPh>
    <phoneticPr fontId="3"/>
  </si>
  <si>
    <t>合計</t>
    <rPh sb="0" eb="2">
      <t>ゴウケイ</t>
    </rPh>
    <phoneticPr fontId="3"/>
  </si>
  <si>
    <t>7月下期の出漁数は、過去5か年平均値を138隻下回り、10か年平均値では46隻下回った。</t>
    <rPh sb="1" eb="2">
      <t>ガツ</t>
    </rPh>
    <rPh sb="2" eb="3">
      <t>シモ</t>
    </rPh>
    <rPh sb="5" eb="8">
      <t>デギョカズ</t>
    </rPh>
    <rPh sb="10" eb="12">
      <t>カコ</t>
    </rPh>
    <rPh sb="14" eb="15">
      <t>ネン</t>
    </rPh>
    <rPh sb="15" eb="17">
      <t>ヘイキン</t>
    </rPh>
    <rPh sb="17" eb="18">
      <t>チ</t>
    </rPh>
    <rPh sb="22" eb="23">
      <t>セキ</t>
    </rPh>
    <rPh sb="23" eb="25">
      <t>シタマワ</t>
    </rPh>
    <rPh sb="30" eb="31">
      <t>ネン</t>
    </rPh>
    <rPh sb="31" eb="33">
      <t>ヘイキン</t>
    </rPh>
    <rPh sb="33" eb="34">
      <t>チ</t>
    </rPh>
    <rPh sb="38" eb="39">
      <t>セキ</t>
    </rPh>
    <rPh sb="39" eb="41">
      <t>シタマワ</t>
    </rPh>
    <phoneticPr fontId="3"/>
  </si>
  <si>
    <t>7月下期の釣獲数は、過去5か年平均値を10,799尾、10か年平均値を12,586尾上回った。</t>
    <rPh sb="42" eb="44">
      <t>ウワマワ</t>
    </rPh>
    <phoneticPr fontId="3"/>
  </si>
  <si>
    <t>7月下期までの釣獲数は、161,954尾となり、過去5か年平均値85,069尾を76,885尾上回り（過去</t>
    <rPh sb="19" eb="20">
      <t>ビ</t>
    </rPh>
    <rPh sb="47" eb="49">
      <t>ウワマワ</t>
    </rPh>
    <phoneticPr fontId="3"/>
  </si>
  <si>
    <t>10か年平均値77,486尾）、出漁数は3,860隻となり、過去5か年平均4,553隻を693隻下廻った。</t>
    <rPh sb="30" eb="32">
      <t>カコ</t>
    </rPh>
    <rPh sb="34" eb="35">
      <t>ネン</t>
    </rPh>
    <rPh sb="35" eb="37">
      <t>ヘイキン</t>
    </rPh>
    <rPh sb="47" eb="48">
      <t>セキ</t>
    </rPh>
    <rPh sb="48" eb="49">
      <t>シタ</t>
    </rPh>
    <rPh sb="49" eb="50">
      <t>マワ</t>
    </rPh>
    <phoneticPr fontId="3"/>
  </si>
  <si>
    <t>7月下期までの1隻当りの釣獲数は、過去5か年平均値を23.44尾、10か年平均値を24.44尾上回った。</t>
    <rPh sb="47" eb="49">
      <t>ウワマワ</t>
    </rPh>
    <phoneticPr fontId="3"/>
  </si>
  <si>
    <t>７月下期の体長及び釣果は、４年魚が23～27㎝で約５割、３年魚が20～22㎝で約５割を占め、</t>
    <rPh sb="2" eb="3">
      <t>シモ</t>
    </rPh>
    <rPh sb="24" eb="25">
      <t>ヤク</t>
    </rPh>
    <rPh sb="26" eb="27">
      <t>ワリ</t>
    </rPh>
    <rPh sb="29" eb="30">
      <t>ネン</t>
    </rPh>
    <rPh sb="30" eb="31">
      <t>ギョ</t>
    </rPh>
    <rPh sb="39" eb="40">
      <t>ヤク</t>
    </rPh>
    <rPh sb="41" eb="42">
      <t>ワリ</t>
    </rPh>
    <rPh sb="43" eb="44">
      <t>シ</t>
    </rPh>
    <phoneticPr fontId="3"/>
  </si>
  <si>
    <t>２年魚、５年魚は殆ど釣れていない。</t>
    <rPh sb="5" eb="6">
      <t>ネン</t>
    </rPh>
    <rPh sb="6" eb="7">
      <t>ギョ</t>
    </rPh>
    <rPh sb="8" eb="9">
      <t>ホトン</t>
    </rPh>
    <phoneticPr fontId="3"/>
  </si>
  <si>
    <t>⑥</t>
    <phoneticPr fontId="3"/>
  </si>
  <si>
    <t>７月期の釣果は、平成10年以降2番目の52,315尾を記録し、７月期までの釣果は、161,954尾</t>
    <rPh sb="1" eb="3">
      <t>ガツキ</t>
    </rPh>
    <rPh sb="4" eb="6">
      <t>チョウカ</t>
    </rPh>
    <rPh sb="8" eb="10">
      <t>ヘイセイ</t>
    </rPh>
    <rPh sb="12" eb="15">
      <t>ネンイコウ</t>
    </rPh>
    <rPh sb="16" eb="18">
      <t>バンメ</t>
    </rPh>
    <rPh sb="25" eb="26">
      <t>ビ</t>
    </rPh>
    <rPh sb="27" eb="29">
      <t>キロク</t>
    </rPh>
    <rPh sb="32" eb="33">
      <t>ガツ</t>
    </rPh>
    <rPh sb="33" eb="34">
      <t>キ</t>
    </rPh>
    <rPh sb="37" eb="39">
      <t>チョウカ</t>
    </rPh>
    <rPh sb="48" eb="49">
      <t>ビ</t>
    </rPh>
    <phoneticPr fontId="3"/>
  </si>
  <si>
    <t>となり、平成10年の調査開始以降、過去最高の釣果となった。</t>
    <rPh sb="4" eb="6">
      <t>ヘイセイ</t>
    </rPh>
    <rPh sb="8" eb="9">
      <t>ネン</t>
    </rPh>
    <rPh sb="10" eb="12">
      <t>チョウサ</t>
    </rPh>
    <rPh sb="12" eb="14">
      <t>カイシ</t>
    </rPh>
    <rPh sb="14" eb="16">
      <t>イコウ</t>
    </rPh>
    <rPh sb="17" eb="19">
      <t>カコ</t>
    </rPh>
    <rPh sb="19" eb="21">
      <t>サイコウ</t>
    </rPh>
    <rPh sb="22" eb="24">
      <t>チョウカ</t>
    </rPh>
    <phoneticPr fontId="3"/>
  </si>
  <si>
    <t>NO ５</t>
    <phoneticPr fontId="3"/>
  </si>
  <si>
    <t>　令和元年度　支笏湖ヒメマス釣獲調査（８月上期）の結果</t>
    <rPh sb="1" eb="2">
      <t>レイ</t>
    </rPh>
    <rPh sb="2" eb="3">
      <t>ワ</t>
    </rPh>
    <rPh sb="3" eb="4">
      <t>ゲン</t>
    </rPh>
    <rPh sb="4" eb="6">
      <t>ネンド</t>
    </rPh>
    <rPh sb="7" eb="9">
      <t>シコツ</t>
    </rPh>
    <rPh sb="9" eb="10">
      <t>コ</t>
    </rPh>
    <rPh sb="14" eb="16">
      <t>チョウカク</t>
    </rPh>
    <rPh sb="16" eb="18">
      <t>チョウサ</t>
    </rPh>
    <rPh sb="20" eb="21">
      <t>ガツ</t>
    </rPh>
    <rPh sb="21" eb="23">
      <t>カミキ</t>
    </rPh>
    <rPh sb="25" eb="27">
      <t>ケッカ</t>
    </rPh>
    <phoneticPr fontId="3"/>
  </si>
  <si>
    <t>８月上期</t>
    <rPh sb="1" eb="2">
      <t>ガツ</t>
    </rPh>
    <rPh sb="2" eb="3">
      <t>カミ</t>
    </rPh>
    <rPh sb="3" eb="4">
      <t>キ</t>
    </rPh>
    <phoneticPr fontId="3"/>
  </si>
  <si>
    <t>８月下期</t>
    <rPh sb="1" eb="2">
      <t>ガツ</t>
    </rPh>
    <rPh sb="2" eb="3">
      <t>シモ</t>
    </rPh>
    <rPh sb="3" eb="4">
      <t>キ</t>
    </rPh>
    <phoneticPr fontId="3"/>
  </si>
  <si>
    <r>
      <t>令和年８月</t>
    </r>
    <r>
      <rPr>
        <sz val="11"/>
        <color indexed="10"/>
        <rFont val="ＭＳ Ｐゴシック"/>
        <family val="3"/>
        <charset val="128"/>
      </rPr>
      <t>２１</t>
    </r>
    <r>
      <rPr>
        <sz val="11"/>
        <color theme="1"/>
        <rFont val="游ゴシック"/>
        <family val="2"/>
        <charset val="128"/>
        <scheme val="minor"/>
      </rPr>
      <t>日</t>
    </r>
    <rPh sb="0" eb="1">
      <t>レイ</t>
    </rPh>
    <rPh sb="1" eb="2">
      <t>ワ</t>
    </rPh>
    <rPh sb="2" eb="3">
      <t>ネン</t>
    </rPh>
    <rPh sb="4" eb="5">
      <t>ガツ</t>
    </rPh>
    <rPh sb="7" eb="8">
      <t>ニチ</t>
    </rPh>
    <phoneticPr fontId="3"/>
  </si>
  <si>
    <t>令和元年６月１日～８月１５日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phoneticPr fontId="3"/>
  </si>
  <si>
    <t>８月期上期まで</t>
    <rPh sb="1" eb="2">
      <t>ガツ</t>
    </rPh>
    <rPh sb="2" eb="3">
      <t>キ</t>
    </rPh>
    <rPh sb="3" eb="5">
      <t>カミキ</t>
    </rPh>
    <phoneticPr fontId="3"/>
  </si>
  <si>
    <t>８月期</t>
    <rPh sb="1" eb="2">
      <t>ガツ</t>
    </rPh>
    <rPh sb="2" eb="3">
      <t>キ</t>
    </rPh>
    <phoneticPr fontId="3"/>
  </si>
  <si>
    <t>８　月　　</t>
    <rPh sb="2" eb="3">
      <t>ガツ</t>
    </rPh>
    <phoneticPr fontId="3"/>
  </si>
  <si>
    <t>調査結果概要</t>
    <rPh sb="0" eb="2">
      <t>チョウサ</t>
    </rPh>
    <rPh sb="2" eb="4">
      <t>ケッカ</t>
    </rPh>
    <rPh sb="4" eb="6">
      <t>ガイヨウ</t>
    </rPh>
    <phoneticPr fontId="3"/>
  </si>
  <si>
    <r>
      <t>上期までの釣獲数は、前年度の</t>
    </r>
    <r>
      <rPr>
        <sz val="11"/>
        <color indexed="10"/>
        <rFont val="ＭＳ Ｐゴシック"/>
        <family val="3"/>
        <charset val="128"/>
      </rPr>
      <t>21.6％増</t>
    </r>
    <r>
      <rPr>
        <sz val="11"/>
        <color theme="1"/>
        <rFont val="游ゴシック"/>
        <family val="2"/>
        <charset val="128"/>
        <scheme val="minor"/>
      </rPr>
      <t>の</t>
    </r>
    <r>
      <rPr>
        <sz val="11"/>
        <color indexed="10"/>
        <rFont val="ＭＳ Ｐゴシック"/>
        <family val="3"/>
        <charset val="128"/>
      </rPr>
      <t>177,086尾</t>
    </r>
    <r>
      <rPr>
        <sz val="11"/>
        <color theme="1"/>
        <rFont val="游ゴシック"/>
        <family val="2"/>
        <charset val="128"/>
        <scheme val="minor"/>
      </rPr>
      <t>（過去5か年平均、</t>
    </r>
    <r>
      <rPr>
        <sz val="11"/>
        <color indexed="10"/>
        <rFont val="ＭＳ Ｐゴシック"/>
        <family val="3"/>
        <charset val="128"/>
      </rPr>
      <t>91,363尾</t>
    </r>
    <r>
      <rPr>
        <sz val="11"/>
        <color theme="1"/>
        <rFont val="游ゴシック"/>
        <family val="2"/>
        <charset val="128"/>
        <scheme val="minor"/>
      </rPr>
      <t>。過去</t>
    </r>
    <rPh sb="0" eb="2">
      <t>カミキ</t>
    </rPh>
    <rPh sb="5" eb="6">
      <t>ツ</t>
    </rPh>
    <rPh sb="6" eb="7">
      <t>カク</t>
    </rPh>
    <rPh sb="7" eb="8">
      <t>スウ</t>
    </rPh>
    <rPh sb="10" eb="13">
      <t>ゼンネンド</t>
    </rPh>
    <rPh sb="19" eb="20">
      <t>ゾウ</t>
    </rPh>
    <rPh sb="28" eb="29">
      <t>ビ</t>
    </rPh>
    <rPh sb="30" eb="32">
      <t>カコ</t>
    </rPh>
    <rPh sb="34" eb="35">
      <t>ネン</t>
    </rPh>
    <rPh sb="35" eb="37">
      <t>ヘイキン</t>
    </rPh>
    <rPh sb="44" eb="45">
      <t>ビ</t>
    </rPh>
    <rPh sb="46" eb="48">
      <t>カコ</t>
    </rPh>
    <phoneticPr fontId="3"/>
  </si>
  <si>
    <r>
      <t>10か年平均、</t>
    </r>
    <r>
      <rPr>
        <sz val="11"/>
        <color indexed="10"/>
        <rFont val="ＭＳ Ｐゴシック"/>
        <family val="3"/>
        <charset val="128"/>
      </rPr>
      <t>83,426尾</t>
    </r>
    <r>
      <rPr>
        <sz val="11"/>
        <color theme="1"/>
        <rFont val="游ゴシック"/>
        <family val="2"/>
        <charset val="128"/>
        <scheme val="minor"/>
      </rPr>
      <t>。）となり、調査開始以来、</t>
    </r>
    <r>
      <rPr>
        <sz val="11"/>
        <color indexed="10"/>
        <rFont val="ＭＳ Ｐゴシック"/>
        <family val="3"/>
        <charset val="128"/>
      </rPr>
      <t>過去最高</t>
    </r>
    <r>
      <rPr>
        <sz val="11"/>
        <color theme="1"/>
        <rFont val="游ゴシック"/>
        <family val="2"/>
        <charset val="128"/>
        <scheme val="minor"/>
      </rPr>
      <t>の釣果となった。</t>
    </r>
    <rPh sb="3" eb="4">
      <t>ネン</t>
    </rPh>
    <rPh sb="4" eb="6">
      <t>ヘイキン</t>
    </rPh>
    <rPh sb="13" eb="14">
      <t>ビ</t>
    </rPh>
    <rPh sb="20" eb="22">
      <t>チョウサ</t>
    </rPh>
    <rPh sb="22" eb="24">
      <t>カイシ</t>
    </rPh>
    <rPh sb="24" eb="26">
      <t>イライ</t>
    </rPh>
    <rPh sb="27" eb="29">
      <t>カコ</t>
    </rPh>
    <rPh sb="29" eb="31">
      <t>サイコウ</t>
    </rPh>
    <rPh sb="32" eb="34">
      <t>チョウカ</t>
    </rPh>
    <phoneticPr fontId="3"/>
  </si>
  <si>
    <r>
      <t>８月上期までの出漁数は</t>
    </r>
    <r>
      <rPr>
        <sz val="11"/>
        <color indexed="10"/>
        <rFont val="ＭＳ Ｐゴシック"/>
        <family val="3"/>
        <charset val="128"/>
      </rPr>
      <t>4,508隻</t>
    </r>
    <r>
      <rPr>
        <sz val="11"/>
        <color theme="1"/>
        <rFont val="游ゴシック"/>
        <family val="2"/>
        <charset val="128"/>
        <scheme val="minor"/>
      </rPr>
      <t>となり、前年度の</t>
    </r>
    <r>
      <rPr>
        <sz val="11"/>
        <color indexed="10"/>
        <rFont val="ＭＳ Ｐゴシック"/>
        <family val="3"/>
        <charset val="128"/>
      </rPr>
      <t>9.4％減</t>
    </r>
    <r>
      <rPr>
        <sz val="11"/>
        <color theme="1"/>
        <rFont val="游ゴシック"/>
        <family val="2"/>
        <charset val="128"/>
        <scheme val="minor"/>
      </rPr>
      <t>となった。（過去5か年平均、</t>
    </r>
    <r>
      <rPr>
        <sz val="11"/>
        <color indexed="10"/>
        <rFont val="ＭＳ Ｐゴシック"/>
        <family val="3"/>
        <charset val="128"/>
      </rPr>
      <t>5,260隻</t>
    </r>
    <r>
      <rPr>
        <sz val="11"/>
        <color theme="1"/>
        <rFont val="游ゴシック"/>
        <family val="2"/>
        <charset val="128"/>
        <scheme val="minor"/>
      </rPr>
      <t>)</t>
    </r>
    <rPh sb="1" eb="2">
      <t>ガツ</t>
    </rPh>
    <rPh sb="2" eb="4">
      <t>カミキ</t>
    </rPh>
    <rPh sb="7" eb="9">
      <t>シュツリョウ</t>
    </rPh>
    <rPh sb="9" eb="10">
      <t>カズ</t>
    </rPh>
    <rPh sb="16" eb="17">
      <t>セキ</t>
    </rPh>
    <rPh sb="21" eb="24">
      <t>ゼンネンド</t>
    </rPh>
    <rPh sb="29" eb="30">
      <t>ゲン</t>
    </rPh>
    <rPh sb="36" eb="38">
      <t>カコ</t>
    </rPh>
    <rPh sb="40" eb="41">
      <t>ネン</t>
    </rPh>
    <phoneticPr fontId="3"/>
  </si>
  <si>
    <r>
      <t>８月上期の釣獲数は、</t>
    </r>
    <r>
      <rPr>
        <sz val="11"/>
        <color indexed="10"/>
        <rFont val="ＭＳ Ｐゴシック"/>
        <family val="3"/>
        <charset val="128"/>
      </rPr>
      <t>15,132尾</t>
    </r>
    <r>
      <rPr>
        <sz val="11"/>
        <color theme="1"/>
        <rFont val="游ゴシック"/>
        <family val="2"/>
        <charset val="128"/>
        <scheme val="minor"/>
      </rPr>
      <t>となり、調査以来</t>
    </r>
    <r>
      <rPr>
        <sz val="11"/>
        <color indexed="10"/>
        <rFont val="ＭＳ Ｐゴシック"/>
        <family val="3"/>
        <charset val="128"/>
      </rPr>
      <t>最高</t>
    </r>
    <r>
      <rPr>
        <sz val="11"/>
        <color theme="1"/>
        <rFont val="游ゴシック"/>
        <family val="2"/>
        <charset val="128"/>
        <scheme val="minor"/>
      </rPr>
      <t>の釣果となった。（過去5か年平均、</t>
    </r>
    <r>
      <rPr>
        <sz val="11"/>
        <color indexed="10"/>
        <rFont val="ＭＳ Ｐゴシック"/>
        <family val="3"/>
        <charset val="128"/>
      </rPr>
      <t>6,294尾</t>
    </r>
    <r>
      <rPr>
        <sz val="11"/>
        <color theme="1"/>
        <rFont val="游ゴシック"/>
        <family val="2"/>
        <charset val="128"/>
        <scheme val="minor"/>
      </rPr>
      <t>）</t>
    </r>
    <rPh sb="1" eb="2">
      <t>ガツ</t>
    </rPh>
    <rPh sb="2" eb="4">
      <t>カミキ</t>
    </rPh>
    <rPh sb="5" eb="6">
      <t>ツリ</t>
    </rPh>
    <rPh sb="6" eb="7">
      <t>カク</t>
    </rPh>
    <rPh sb="7" eb="8">
      <t>スウ</t>
    </rPh>
    <rPh sb="16" eb="17">
      <t>ビ</t>
    </rPh>
    <rPh sb="21" eb="23">
      <t>チョウサ</t>
    </rPh>
    <rPh sb="23" eb="25">
      <t>イライ</t>
    </rPh>
    <rPh sb="25" eb="27">
      <t>サイコウ</t>
    </rPh>
    <rPh sb="28" eb="30">
      <t>チョウカ</t>
    </rPh>
    <rPh sb="36" eb="38">
      <t>カコ</t>
    </rPh>
    <rPh sb="40" eb="41">
      <t>ネン</t>
    </rPh>
    <rPh sb="41" eb="43">
      <t>ヘイキン</t>
    </rPh>
    <rPh sb="49" eb="50">
      <t>ビ</t>
    </rPh>
    <phoneticPr fontId="3"/>
  </si>
  <si>
    <r>
      <t>８月上期の出漁数は、前年度の</t>
    </r>
    <r>
      <rPr>
        <sz val="11"/>
        <color indexed="10"/>
        <rFont val="ＭＳ Ｐゴシック"/>
        <family val="3"/>
        <charset val="128"/>
      </rPr>
      <t>0.54％</t>
    </r>
    <r>
      <rPr>
        <sz val="11"/>
        <color theme="1"/>
        <rFont val="游ゴシック"/>
        <family val="2"/>
        <charset val="128"/>
        <scheme val="minor"/>
      </rPr>
      <t>増の</t>
    </r>
    <r>
      <rPr>
        <sz val="11"/>
        <color indexed="10"/>
        <rFont val="ＭＳ Ｐゴシック"/>
        <family val="3"/>
        <charset val="128"/>
      </rPr>
      <t>648隻</t>
    </r>
    <r>
      <rPr>
        <sz val="11"/>
        <color theme="1"/>
        <rFont val="游ゴシック"/>
        <family val="2"/>
        <charset val="128"/>
        <scheme val="minor"/>
      </rPr>
      <t>となった。（過去5か年平均、</t>
    </r>
    <r>
      <rPr>
        <sz val="11"/>
        <color indexed="10"/>
        <rFont val="ＭＳ Ｐゴシック"/>
        <family val="3"/>
        <charset val="128"/>
      </rPr>
      <t>706隻</t>
    </r>
    <r>
      <rPr>
        <sz val="11"/>
        <color theme="1"/>
        <rFont val="游ゴシック"/>
        <family val="2"/>
        <charset val="128"/>
        <scheme val="minor"/>
      </rPr>
      <t>）</t>
    </r>
    <rPh sb="1" eb="2">
      <t>ガツ</t>
    </rPh>
    <rPh sb="2" eb="4">
      <t>カミキ</t>
    </rPh>
    <rPh sb="5" eb="7">
      <t>シュツリョウ</t>
    </rPh>
    <rPh sb="7" eb="8">
      <t>スウ</t>
    </rPh>
    <rPh sb="10" eb="13">
      <t>ゼンネンド</t>
    </rPh>
    <rPh sb="19" eb="20">
      <t>ゾウ</t>
    </rPh>
    <rPh sb="24" eb="25">
      <t>セキ</t>
    </rPh>
    <rPh sb="31" eb="33">
      <t>カコ</t>
    </rPh>
    <rPh sb="35" eb="36">
      <t>ネン</t>
    </rPh>
    <rPh sb="36" eb="38">
      <t>ヘイキン</t>
    </rPh>
    <rPh sb="42" eb="43">
      <t>セキ</t>
    </rPh>
    <phoneticPr fontId="3"/>
  </si>
  <si>
    <r>
      <t>３年魚が</t>
    </r>
    <r>
      <rPr>
        <sz val="11"/>
        <color indexed="10"/>
        <rFont val="ＭＳ Ｐゴシック"/>
        <family val="3"/>
        <charset val="128"/>
      </rPr>
      <t>5割</t>
    </r>
    <r>
      <rPr>
        <sz val="11"/>
        <color theme="1"/>
        <rFont val="游ゴシック"/>
        <family val="2"/>
        <charset val="128"/>
        <scheme val="minor"/>
      </rPr>
      <t>で約23ｃｍ、４年魚が</t>
    </r>
    <r>
      <rPr>
        <sz val="11"/>
        <color indexed="10"/>
        <rFont val="ＭＳ Ｐゴシック"/>
        <family val="3"/>
        <charset val="128"/>
      </rPr>
      <t>5割</t>
    </r>
    <r>
      <rPr>
        <sz val="11"/>
        <color theme="1"/>
        <rFont val="游ゴシック"/>
        <family val="2"/>
        <charset val="128"/>
        <scheme val="minor"/>
      </rPr>
      <t>で約26ｃｍとなり、魚体は前月より1ｃｍ程度大きくなっている。</t>
    </r>
    <rPh sb="1" eb="2">
      <t>ネン</t>
    </rPh>
    <rPh sb="2" eb="3">
      <t>ギョ</t>
    </rPh>
    <rPh sb="5" eb="6">
      <t>ワリ</t>
    </rPh>
    <rPh sb="7" eb="8">
      <t>ヤク</t>
    </rPh>
    <rPh sb="14" eb="15">
      <t>ネン</t>
    </rPh>
    <rPh sb="15" eb="16">
      <t>ギョ</t>
    </rPh>
    <rPh sb="18" eb="19">
      <t>ワリ</t>
    </rPh>
    <rPh sb="20" eb="21">
      <t>ヤク</t>
    </rPh>
    <rPh sb="29" eb="30">
      <t>ギョ</t>
    </rPh>
    <rPh sb="30" eb="31">
      <t>タイ</t>
    </rPh>
    <rPh sb="32" eb="34">
      <t>ゼンゲツ</t>
    </rPh>
    <rPh sb="39" eb="41">
      <t>テイド</t>
    </rPh>
    <rPh sb="41" eb="42">
      <t>オオ</t>
    </rPh>
    <phoneticPr fontId="3"/>
  </si>
  <si>
    <t>NO６</t>
    <phoneticPr fontId="3"/>
  </si>
  <si>
    <t>令和元年度　支笏湖ヒメマス釣獲調査集計表</t>
    <rPh sb="0" eb="1">
      <t>レイ</t>
    </rPh>
    <rPh sb="1" eb="2">
      <t>ワ</t>
    </rPh>
    <rPh sb="2" eb="3">
      <t>ゲン</t>
    </rPh>
    <rPh sb="3" eb="5">
      <t>ネンド</t>
    </rPh>
    <rPh sb="6" eb="8">
      <t>シコツ</t>
    </rPh>
    <rPh sb="8" eb="9">
      <t>コ</t>
    </rPh>
    <rPh sb="13" eb="15">
      <t>チョウカク</t>
    </rPh>
    <rPh sb="15" eb="17">
      <t>チョウサ</t>
    </rPh>
    <rPh sb="17" eb="19">
      <t>シュウケイ</t>
    </rPh>
    <rPh sb="19" eb="20">
      <t>ヒョウ</t>
    </rPh>
    <phoneticPr fontId="3"/>
  </si>
  <si>
    <t>令和元年９月２日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カ</t>
    </rPh>
    <phoneticPr fontId="3"/>
  </si>
  <si>
    <t>令和元年６月１日～８月３１日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phoneticPr fontId="3"/>
  </si>
  <si>
    <t>８月期まで</t>
    <rPh sb="1" eb="2">
      <t>ガツ</t>
    </rPh>
    <rPh sb="2" eb="3">
      <t>キ</t>
    </rPh>
    <phoneticPr fontId="3"/>
  </si>
  <si>
    <t>８月下期の釣獲数は１３,７８８尾となり、前年と比べ３,９４５尾の増となった。</t>
    <rPh sb="15" eb="16">
      <t>ビ</t>
    </rPh>
    <rPh sb="20" eb="22">
      <t>ゼンネン</t>
    </rPh>
    <rPh sb="32" eb="33">
      <t>ゾウ</t>
    </rPh>
    <phoneticPr fontId="3"/>
  </si>
  <si>
    <t>８月の釣獲数は２８,９２０尾となり、前年と比べ６,６５６尾の増となり、過去10か年平均を１７,５５４尾</t>
    <rPh sb="13" eb="14">
      <t>ビ</t>
    </rPh>
    <rPh sb="30" eb="31">
      <t>ゾウ</t>
    </rPh>
    <rPh sb="50" eb="51">
      <t>ビ</t>
    </rPh>
    <phoneticPr fontId="3"/>
  </si>
  <si>
    <t>上回るとともに、平成１０年の調査開始以降、最高の釣果となった。</t>
    <rPh sb="8" eb="10">
      <t>ヘイセイ</t>
    </rPh>
    <rPh sb="12" eb="13">
      <t>ネン</t>
    </rPh>
    <rPh sb="14" eb="16">
      <t>チョウサ</t>
    </rPh>
    <rPh sb="16" eb="18">
      <t>カイシ</t>
    </rPh>
    <rPh sb="18" eb="20">
      <t>イコウ</t>
    </rPh>
    <rPh sb="21" eb="23">
      <t>サイコウ</t>
    </rPh>
    <rPh sb="24" eb="26">
      <t>チョウカ</t>
    </rPh>
    <phoneticPr fontId="3"/>
  </si>
  <si>
    <t>６月～８月の釣獲数は、１９０,８７４尾となり、前年の２２．８％増となり、過去10か年平均を１０２,０２２尾</t>
    <rPh sb="23" eb="25">
      <t>ゼンネン</t>
    </rPh>
    <rPh sb="31" eb="32">
      <t>ゾウ</t>
    </rPh>
    <rPh sb="36" eb="38">
      <t>カコ</t>
    </rPh>
    <rPh sb="41" eb="42">
      <t>ネン</t>
    </rPh>
    <rPh sb="42" eb="44">
      <t>ヘイキン</t>
    </rPh>
    <rPh sb="52" eb="53">
      <t>ビ</t>
    </rPh>
    <phoneticPr fontId="3"/>
  </si>
  <si>
    <t>上回るとともに、平成２６年の１５８,７４１尾に抜いて調査開始以来、最高の釣果となった。</t>
    <rPh sb="8" eb="10">
      <t>ヘイセイ</t>
    </rPh>
    <rPh sb="12" eb="13">
      <t>ネン</t>
    </rPh>
    <rPh sb="21" eb="22">
      <t>ビ</t>
    </rPh>
    <rPh sb="23" eb="24">
      <t>ヌ</t>
    </rPh>
    <rPh sb="26" eb="28">
      <t>チョウサ</t>
    </rPh>
    <rPh sb="28" eb="30">
      <t>カイシ</t>
    </rPh>
    <rPh sb="30" eb="32">
      <t>イライ</t>
    </rPh>
    <rPh sb="33" eb="35">
      <t>サイコウ</t>
    </rPh>
    <rPh sb="36" eb="38">
      <t>チョウカ</t>
    </rPh>
    <phoneticPr fontId="3"/>
  </si>
  <si>
    <t>1隻当たりの釣果は、6～8月で３７.６１尾/隻となり、過去10年間平均15.55尾/隻を上回り、調査開始以降最高となった。</t>
    <rPh sb="27" eb="29">
      <t>カコ</t>
    </rPh>
    <rPh sb="31" eb="33">
      <t>ネンカン</t>
    </rPh>
    <rPh sb="33" eb="35">
      <t>ヘイキン</t>
    </rPh>
    <rPh sb="40" eb="41">
      <t>ビ</t>
    </rPh>
    <rPh sb="42" eb="43">
      <t>セキ</t>
    </rPh>
    <rPh sb="44" eb="46">
      <t>ウワマワ</t>
    </rPh>
    <rPh sb="48" eb="50">
      <t>チョウサ</t>
    </rPh>
    <rPh sb="50" eb="52">
      <t>カイシ</t>
    </rPh>
    <rPh sb="52" eb="54">
      <t>イコウ</t>
    </rPh>
    <rPh sb="54" eb="56">
      <t>サイコウ</t>
    </rPh>
    <phoneticPr fontId="3"/>
  </si>
  <si>
    <t>６月～８月の出漁数は５,０７５隻となり、前年の５,４７８隻を４０３隻下回った。</t>
    <rPh sb="34" eb="35">
      <t>シタ</t>
    </rPh>
    <rPh sb="35" eb="36">
      <t>マワ</t>
    </rPh>
    <phoneticPr fontId="3"/>
  </si>
  <si>
    <t>３年魚が約３割釣れて23ｃｍ前後、４年魚が約７割釣れて25～27ｃｍで、２年魚、５年魚は殆ど釣れていない。</t>
    <rPh sb="1" eb="2">
      <t>ネン</t>
    </rPh>
    <rPh sb="2" eb="3">
      <t>ギョ</t>
    </rPh>
    <rPh sb="4" eb="5">
      <t>ヤク</t>
    </rPh>
    <rPh sb="6" eb="7">
      <t>ワリ</t>
    </rPh>
    <rPh sb="7" eb="8">
      <t>ツ</t>
    </rPh>
    <rPh sb="14" eb="16">
      <t>ゼンゴ</t>
    </rPh>
    <rPh sb="18" eb="19">
      <t>ネン</t>
    </rPh>
    <rPh sb="19" eb="20">
      <t>ギョ</t>
    </rPh>
    <rPh sb="21" eb="22">
      <t>ヤク</t>
    </rPh>
    <rPh sb="23" eb="24">
      <t>ワリ</t>
    </rPh>
    <rPh sb="24" eb="25">
      <t>ツ</t>
    </rPh>
    <rPh sb="37" eb="38">
      <t>ネン</t>
    </rPh>
    <rPh sb="38" eb="39">
      <t>ギョ</t>
    </rPh>
    <rPh sb="41" eb="42">
      <t>ネン</t>
    </rPh>
    <rPh sb="42" eb="43">
      <t>ギョ</t>
    </rPh>
    <rPh sb="44" eb="45">
      <t>ホトン</t>
    </rPh>
    <rPh sb="46" eb="47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</si>
</sst>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);[Red]\(#,##0.00\)"/>
    <numFmt numFmtId="177" formatCode="#,##0_ "/>
    <numFmt numFmtId="178" formatCode="#,##0_);[Red]\(#,##0\)"/>
    <numFmt numFmtId="179" formatCode="#,##0;&quot;△ &quot;#,##0"/>
    <numFmt numFmtId="180" formatCode="0.0;&quot;△ &quot;0.0"/>
    <numFmt numFmtId="181" formatCode="#,##0.0_ "/>
    <numFmt numFmtId="182" formatCode="#,##0.00_ "/>
    <numFmt numFmtId="183" formatCode="#,##0.0_);[Red]\(#,##0.0\)"/>
    <numFmt numFmtId="184" formatCode="0.0"/>
    <numFmt numFmtId="185" formatCode="0_ "/>
  </numFmts>
  <fonts count="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0070C0"/>
      <name val="ＭＳ ゴシック"/>
      <family val="3"/>
      <charset val="128"/>
    </font>
    <font>
      <sz val="14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b/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rgb="FF00B0F0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color rgb="FF00B0F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5EBEB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0" fillId="0" borderId="0" xfId="0" applyAlignment="1"/>
    <xf numFmtId="176" fontId="0" fillId="0" borderId="0" xfId="0" applyNumberFormat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4" fillId="6" borderId="2" xfId="0" applyNumberFormat="1" applyFont="1" applyFill="1" applyBorder="1" applyAlignment="1">
      <alignment horizontal="center" vertical="center"/>
    </xf>
    <xf numFmtId="176" fontId="4" fillId="7" borderId="3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7" xfId="0" applyNumberFormat="1" applyFont="1" applyBorder="1" applyAlignment="1"/>
    <xf numFmtId="0" fontId="6" fillId="0" borderId="7" xfId="0" applyFont="1" applyBorder="1" applyAlignment="1"/>
    <xf numFmtId="178" fontId="6" fillId="0" borderId="7" xfId="0" applyNumberFormat="1" applyFont="1" applyBorder="1" applyAlignment="1"/>
    <xf numFmtId="178" fontId="6" fillId="0" borderId="8" xfId="0" applyNumberFormat="1" applyFont="1" applyBorder="1" applyAlignment="1"/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/>
    <xf numFmtId="0" fontId="6" fillId="0" borderId="10" xfId="0" applyFont="1" applyBorder="1" applyAlignment="1"/>
    <xf numFmtId="178" fontId="6" fillId="0" borderId="10" xfId="0" applyNumberFormat="1" applyFont="1" applyBorder="1" applyAlignment="1"/>
    <xf numFmtId="178" fontId="6" fillId="0" borderId="11" xfId="0" applyNumberFormat="1" applyFont="1" applyBorder="1" applyAlignme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6" fillId="0" borderId="12" xfId="0" applyNumberFormat="1" applyFont="1" applyBorder="1" applyAlignment="1"/>
    <xf numFmtId="178" fontId="6" fillId="0" borderId="12" xfId="0" applyNumberFormat="1" applyFont="1" applyBorder="1" applyAlignment="1"/>
    <xf numFmtId="178" fontId="6" fillId="0" borderId="13" xfId="0" applyNumberFormat="1" applyFont="1" applyBorder="1" applyAlignment="1"/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8" borderId="10" xfId="0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77" fontId="6" fillId="8" borderId="10" xfId="0" applyNumberFormat="1" applyFont="1" applyFill="1" applyBorder="1" applyAlignment="1"/>
    <xf numFmtId="0" fontId="6" fillId="9" borderId="10" xfId="0" applyFont="1" applyFill="1" applyBorder="1" applyAlignment="1">
      <alignment horizontal="center" vertical="center"/>
    </xf>
    <xf numFmtId="177" fontId="6" fillId="9" borderId="10" xfId="0" applyNumberFormat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6" fillId="10" borderId="14" xfId="1" applyFont="1" applyFill="1" applyBorder="1">
      <alignment vertical="center"/>
    </xf>
    <xf numFmtId="0" fontId="4" fillId="10" borderId="16" xfId="0" applyFont="1" applyFill="1" applyBorder="1">
      <alignment vertical="center"/>
    </xf>
    <xf numFmtId="38" fontId="6" fillId="11" borderId="14" xfId="0" applyNumberFormat="1" applyFont="1" applyFill="1" applyBorder="1" applyAlignment="1">
      <alignment horizontal="right" vertical="center"/>
    </xf>
    <xf numFmtId="0" fontId="10" fillId="11" borderId="16" xfId="0" applyFont="1" applyFill="1" applyBorder="1">
      <alignment vertical="center"/>
    </xf>
    <xf numFmtId="179" fontId="11" fillId="0" borderId="14" xfId="0" applyNumberFormat="1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180" fontId="11" fillId="0" borderId="14" xfId="0" applyNumberFormat="1" applyFont="1" applyBorder="1">
      <alignment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7" fontId="6" fillId="0" borderId="18" xfId="0" applyNumberFormat="1" applyFont="1" applyBorder="1" applyAlignment="1"/>
    <xf numFmtId="178" fontId="6" fillId="0" borderId="18" xfId="0" applyNumberFormat="1" applyFont="1" applyBorder="1" applyAlignment="1"/>
    <xf numFmtId="178" fontId="6" fillId="0" borderId="19" xfId="0" applyNumberFormat="1" applyFont="1" applyBorder="1" applyAlignment="1"/>
    <xf numFmtId="0" fontId="0" fillId="0" borderId="1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>
      <alignment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/>
    <xf numFmtId="178" fontId="6" fillId="0" borderId="17" xfId="0" applyNumberFormat="1" applyFont="1" applyBorder="1" applyAlignment="1"/>
    <xf numFmtId="178" fontId="6" fillId="0" borderId="16" xfId="0" applyNumberFormat="1" applyFont="1" applyBorder="1" applyAlignment="1"/>
    <xf numFmtId="0" fontId="0" fillId="0" borderId="21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1" fontId="6" fillId="0" borderId="5" xfId="0" applyNumberFormat="1" applyFont="1" applyBorder="1" applyAlignment="1"/>
    <xf numFmtId="182" fontId="6" fillId="0" borderId="14" xfId="0" applyNumberFormat="1" applyFont="1" applyBorder="1" applyAlignment="1"/>
    <xf numFmtId="181" fontId="6" fillId="0" borderId="14" xfId="0" applyNumberFormat="1" applyFont="1" applyBorder="1" applyAlignment="1"/>
    <xf numFmtId="181" fontId="6" fillId="0" borderId="17" xfId="0" applyNumberFormat="1" applyFont="1" applyBorder="1" applyAlignment="1"/>
    <xf numFmtId="183" fontId="6" fillId="0" borderId="16" xfId="0" applyNumberFormat="1" applyFont="1" applyBorder="1" applyAlignment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38" fontId="12" fillId="10" borderId="17" xfId="1" applyFont="1" applyFill="1" applyBorder="1">
      <alignment vertical="center"/>
    </xf>
    <xf numFmtId="38" fontId="13" fillId="10" borderId="17" xfId="1" applyFont="1" applyFill="1" applyBorder="1">
      <alignment vertical="center"/>
    </xf>
    <xf numFmtId="2" fontId="13" fillId="10" borderId="17" xfId="0" applyNumberFormat="1" applyFont="1" applyFill="1" applyBorder="1">
      <alignment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8" fontId="13" fillId="0" borderId="17" xfId="1" applyFont="1" applyBorder="1">
      <alignment vertical="center"/>
    </xf>
    <xf numFmtId="2" fontId="13" fillId="0" borderId="17" xfId="0" applyNumberFormat="1" applyFont="1" applyBorder="1">
      <alignment vertical="center"/>
    </xf>
    <xf numFmtId="0" fontId="0" fillId="0" borderId="17" xfId="0" applyBorder="1">
      <alignment vertical="center"/>
    </xf>
    <xf numFmtId="0" fontId="0" fillId="0" borderId="15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84" fontId="0" fillId="0" borderId="17" xfId="0" applyNumberFormat="1" applyBorder="1">
      <alignment vertical="center"/>
    </xf>
    <xf numFmtId="0" fontId="0" fillId="0" borderId="2" xfId="0" applyBorder="1">
      <alignment vertical="center"/>
    </xf>
    <xf numFmtId="177" fontId="0" fillId="0" borderId="20" xfId="0" applyNumberFormat="1" applyBorder="1">
      <alignment vertical="center"/>
    </xf>
    <xf numFmtId="177" fontId="0" fillId="0" borderId="2" xfId="0" applyNumberFormat="1" applyBorder="1">
      <alignment vertical="center"/>
    </xf>
    <xf numFmtId="182" fontId="0" fillId="0" borderId="25" xfId="0" applyNumberFormat="1" applyBorder="1">
      <alignment vertical="center"/>
    </xf>
    <xf numFmtId="0" fontId="0" fillId="0" borderId="25" xfId="0" applyBorder="1">
      <alignment vertical="center"/>
    </xf>
    <xf numFmtId="177" fontId="0" fillId="0" borderId="0" xfId="0" applyNumberFormat="1">
      <alignment vertical="center"/>
    </xf>
    <xf numFmtId="177" fontId="0" fillId="0" borderId="25" xfId="0" applyNumberForma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177" fontId="0" fillId="9" borderId="25" xfId="0" applyNumberFormat="1" applyFill="1" applyBorder="1">
      <alignment vertical="center"/>
    </xf>
    <xf numFmtId="182" fontId="0" fillId="9" borderId="0" xfId="0" applyNumberFormat="1" applyFill="1">
      <alignment vertical="center"/>
    </xf>
    <xf numFmtId="182" fontId="0" fillId="9" borderId="25" xfId="0" applyNumberFormat="1" applyFill="1" applyBorder="1">
      <alignment vertical="center"/>
    </xf>
    <xf numFmtId="0" fontId="0" fillId="0" borderId="0" xfId="0" applyAlignment="1">
      <alignment vertical="center" shrinkToFit="1"/>
    </xf>
    <xf numFmtId="0" fontId="0" fillId="13" borderId="26" xfId="0" applyFill="1" applyBorder="1">
      <alignment vertical="center"/>
    </xf>
    <xf numFmtId="177" fontId="0" fillId="14" borderId="27" xfId="0" applyNumberFormat="1" applyFill="1" applyBorder="1">
      <alignment vertical="center"/>
    </xf>
    <xf numFmtId="177" fontId="0" fillId="10" borderId="28" xfId="0" applyNumberFormat="1" applyFill="1" applyBorder="1">
      <alignment vertical="center"/>
    </xf>
    <xf numFmtId="182" fontId="0" fillId="14" borderId="27" xfId="0" applyNumberFormat="1" applyFill="1" applyBorder="1">
      <alignment vertical="center"/>
    </xf>
    <xf numFmtId="0" fontId="0" fillId="13" borderId="27" xfId="0" applyFill="1" applyBorder="1">
      <alignment vertical="center"/>
    </xf>
    <xf numFmtId="177" fontId="0" fillId="10" borderId="27" xfId="0" applyNumberFormat="1" applyFill="1" applyBorder="1">
      <alignment vertical="center"/>
    </xf>
    <xf numFmtId="177" fontId="0" fillId="10" borderId="26" xfId="0" applyNumberFormat="1" applyFill="1" applyBorder="1">
      <alignment vertical="center"/>
    </xf>
    <xf numFmtId="182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182" fontId="0" fillId="0" borderId="0" xfId="0" applyNumberFormat="1">
      <alignment vertical="center"/>
    </xf>
    <xf numFmtId="177" fontId="0" fillId="0" borderId="29" xfId="0" applyNumberFormat="1" applyBorder="1">
      <alignment vertical="center"/>
    </xf>
    <xf numFmtId="177" fontId="0" fillId="8" borderId="25" xfId="0" applyNumberFormat="1" applyFill="1" applyBorder="1">
      <alignment vertical="center"/>
    </xf>
    <xf numFmtId="182" fontId="0" fillId="8" borderId="25" xfId="0" applyNumberFormat="1" applyFill="1" applyBorder="1">
      <alignment vertical="center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0" fillId="0" borderId="30" xfId="0" applyBorder="1">
      <alignment vertical="center"/>
    </xf>
    <xf numFmtId="177" fontId="0" fillId="0" borderId="31" xfId="0" applyNumberFormat="1" applyBorder="1">
      <alignment vertical="center"/>
    </xf>
    <xf numFmtId="177" fontId="0" fillId="0" borderId="32" xfId="0" applyNumberFormat="1" applyBorder="1">
      <alignment vertical="center"/>
    </xf>
    <xf numFmtId="182" fontId="0" fillId="0" borderId="31" xfId="0" applyNumberFormat="1" applyBorder="1">
      <alignment vertical="center"/>
    </xf>
    <xf numFmtId="0" fontId="0" fillId="0" borderId="31" xfId="0" applyBorder="1">
      <alignment vertical="center"/>
    </xf>
    <xf numFmtId="177" fontId="0" fillId="0" borderId="30" xfId="0" applyNumberFormat="1" applyBorder="1">
      <alignment vertical="center"/>
    </xf>
    <xf numFmtId="0" fontId="18" fillId="0" borderId="0" xfId="0" applyFont="1">
      <alignment vertical="center"/>
    </xf>
    <xf numFmtId="0" fontId="0" fillId="13" borderId="6" xfId="0" applyFill="1" applyBorder="1" applyAlignment="1">
      <alignment vertical="center" shrinkToFit="1"/>
    </xf>
    <xf numFmtId="177" fontId="0" fillId="14" borderId="5" xfId="0" applyNumberFormat="1" applyFill="1" applyBorder="1">
      <alignment vertical="center"/>
    </xf>
    <xf numFmtId="177" fontId="0" fillId="10" borderId="9" xfId="0" applyNumberFormat="1" applyFill="1" applyBorder="1">
      <alignment vertical="center"/>
    </xf>
    <xf numFmtId="182" fontId="0" fillId="14" borderId="5" xfId="0" applyNumberFormat="1" applyFill="1" applyBorder="1">
      <alignment vertical="center"/>
    </xf>
    <xf numFmtId="0" fontId="0" fillId="13" borderId="5" xfId="0" applyFill="1" applyBorder="1" applyAlignment="1">
      <alignment vertical="center" shrinkToFit="1"/>
    </xf>
    <xf numFmtId="177" fontId="0" fillId="10" borderId="5" xfId="0" applyNumberFormat="1" applyFill="1" applyBorder="1">
      <alignment vertical="center"/>
    </xf>
    <xf numFmtId="177" fontId="0" fillId="10" borderId="6" xfId="0" applyNumberFormat="1" applyFill="1" applyBorder="1">
      <alignment vertical="center"/>
    </xf>
    <xf numFmtId="182" fontId="0" fillId="0" borderId="5" xfId="0" applyNumberFormat="1" applyBorder="1">
      <alignment vertical="center"/>
    </xf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7" xfId="0" applyBorder="1">
      <alignment vertical="center"/>
    </xf>
    <xf numFmtId="177" fontId="0" fillId="0" borderId="27" xfId="0" applyNumberForma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13" borderId="34" xfId="0" applyFill="1" applyBorder="1">
      <alignment vertical="center"/>
    </xf>
    <xf numFmtId="177" fontId="0" fillId="10" borderId="34" xfId="0" applyNumberFormat="1" applyFill="1" applyBorder="1">
      <alignment vertical="center"/>
    </xf>
    <xf numFmtId="182" fontId="0" fillId="0" borderId="34" xfId="0" applyNumberFormat="1" applyBorder="1">
      <alignment vertical="center"/>
    </xf>
    <xf numFmtId="0" fontId="7" fillId="0" borderId="0" xfId="0" applyFont="1" applyAlignment="1">
      <alignment horizontal="right" vertical="center"/>
    </xf>
    <xf numFmtId="0" fontId="0" fillId="8" borderId="2" xfId="0" applyFill="1" applyBorder="1">
      <alignment vertical="center"/>
    </xf>
    <xf numFmtId="177" fontId="0" fillId="8" borderId="2" xfId="0" applyNumberFormat="1" applyFill="1" applyBorder="1">
      <alignment vertical="center"/>
    </xf>
    <xf numFmtId="182" fontId="0" fillId="8" borderId="2" xfId="0" applyNumberFormat="1" applyFill="1" applyBorder="1">
      <alignment vertical="center"/>
    </xf>
    <xf numFmtId="0" fontId="0" fillId="8" borderId="25" xfId="0" applyFill="1" applyBorder="1">
      <alignment vertical="center"/>
    </xf>
    <xf numFmtId="0" fontId="0" fillId="0" borderId="22" xfId="0" applyBorder="1">
      <alignment vertical="center"/>
    </xf>
    <xf numFmtId="38" fontId="11" fillId="11" borderId="14" xfId="0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38" fontId="6" fillId="10" borderId="14" xfId="1" applyFont="1" applyFill="1" applyBorder="1" applyAlignment="1">
      <alignment vertical="center" shrinkToFit="1"/>
    </xf>
    <xf numFmtId="0" fontId="4" fillId="0" borderId="20" xfId="0" applyFont="1" applyBorder="1">
      <alignment vertical="center"/>
    </xf>
    <xf numFmtId="0" fontId="0" fillId="0" borderId="3" xfId="0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/>
    </xf>
    <xf numFmtId="38" fontId="13" fillId="10" borderId="14" xfId="1" applyFont="1" applyFill="1" applyBorder="1">
      <alignment vertical="center"/>
    </xf>
    <xf numFmtId="0" fontId="0" fillId="0" borderId="22" xfId="0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38" fontId="22" fillId="10" borderId="17" xfId="1" applyFont="1" applyFill="1" applyBorder="1">
      <alignment vertical="center"/>
    </xf>
    <xf numFmtId="38" fontId="22" fillId="10" borderId="14" xfId="1" applyFont="1" applyFill="1" applyBorder="1">
      <alignment vertical="center"/>
    </xf>
    <xf numFmtId="0" fontId="20" fillId="0" borderId="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/>
    </xf>
    <xf numFmtId="38" fontId="13" fillId="15" borderId="5" xfId="1" applyFont="1" applyFill="1" applyBorder="1">
      <alignment vertical="center"/>
    </xf>
    <xf numFmtId="38" fontId="13" fillId="15" borderId="4" xfId="1" applyFont="1" applyFill="1" applyBorder="1">
      <alignment vertical="center"/>
    </xf>
    <xf numFmtId="2" fontId="13" fillId="15" borderId="5" xfId="0" applyNumberFormat="1" applyFont="1" applyFill="1" applyBorder="1">
      <alignment vertical="center"/>
    </xf>
    <xf numFmtId="0" fontId="4" fillId="15" borderId="17" xfId="0" applyFont="1" applyFill="1" applyBorder="1" applyAlignment="1">
      <alignment horizontal="center" vertical="center"/>
    </xf>
    <xf numFmtId="38" fontId="13" fillId="15" borderId="17" xfId="1" applyFont="1" applyFill="1" applyBorder="1">
      <alignment vertical="center"/>
    </xf>
    <xf numFmtId="38" fontId="13" fillId="15" borderId="14" xfId="1" applyFont="1" applyFill="1" applyBorder="1">
      <alignment vertical="center"/>
    </xf>
    <xf numFmtId="2" fontId="13" fillId="15" borderId="17" xfId="0" applyNumberFormat="1" applyFont="1" applyFill="1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21" fillId="15" borderId="17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4" fontId="7" fillId="0" borderId="5" xfId="0" applyNumberFormat="1" applyFont="1" applyBorder="1">
      <alignment vertical="center"/>
    </xf>
    <xf numFmtId="184" fontId="7" fillId="0" borderId="4" xfId="0" applyNumberFormat="1" applyFont="1" applyBorder="1">
      <alignment vertical="center"/>
    </xf>
    <xf numFmtId="184" fontId="7" fillId="0" borderId="17" xfId="0" applyNumberFormat="1" applyFont="1" applyBorder="1">
      <alignment vertical="center"/>
    </xf>
    <xf numFmtId="0" fontId="24" fillId="0" borderId="0" xfId="0" applyFont="1">
      <alignment vertical="center"/>
    </xf>
    <xf numFmtId="0" fontId="9" fillId="0" borderId="0" xfId="0" applyFont="1">
      <alignment vertical="center"/>
    </xf>
    <xf numFmtId="0" fontId="25" fillId="0" borderId="0" xfId="0" applyFo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3" borderId="20" xfId="0" applyFill="1" applyBorder="1">
      <alignment vertical="center"/>
    </xf>
    <xf numFmtId="0" fontId="0" fillId="3" borderId="3" xfId="0" applyFill="1" applyBorder="1">
      <alignment vertical="center"/>
    </xf>
    <xf numFmtId="0" fontId="0" fillId="12" borderId="14" xfId="0" applyFill="1" applyBorder="1" applyAlignment="1">
      <alignment horizontal="right" vertical="center"/>
    </xf>
    <xf numFmtId="0" fontId="0" fillId="12" borderId="15" xfId="0" applyFill="1" applyBorder="1" applyAlignment="1">
      <alignment horizontal="right" vertical="center"/>
    </xf>
    <xf numFmtId="0" fontId="0" fillId="12" borderId="15" xfId="0" applyFill="1" applyBorder="1">
      <alignment vertical="center"/>
    </xf>
    <xf numFmtId="0" fontId="14" fillId="12" borderId="16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9" borderId="25" xfId="0" applyFill="1" applyBorder="1">
      <alignment vertical="center"/>
    </xf>
    <xf numFmtId="177" fontId="0" fillId="14" borderId="34" xfId="0" applyNumberFormat="1" applyFill="1" applyBorder="1">
      <alignment vertical="center"/>
    </xf>
    <xf numFmtId="177" fontId="17" fillId="10" borderId="34" xfId="0" applyNumberFormat="1" applyFont="1" applyFill="1" applyBorder="1">
      <alignment vertical="center"/>
    </xf>
    <xf numFmtId="182" fontId="0" fillId="14" borderId="34" xfId="0" applyNumberFormat="1" applyFill="1" applyBorder="1">
      <alignment vertical="center"/>
    </xf>
    <xf numFmtId="182" fontId="0" fillId="10" borderId="34" xfId="0" applyNumberFormat="1" applyFill="1" applyBorder="1">
      <alignment vertical="center"/>
    </xf>
    <xf numFmtId="177" fontId="0" fillId="9" borderId="2" xfId="0" applyNumberFormat="1" applyFill="1" applyBorder="1">
      <alignment vertical="center"/>
    </xf>
    <xf numFmtId="182" fontId="0" fillId="9" borderId="2" xfId="0" applyNumberFormat="1" applyFill="1" applyBorder="1">
      <alignment vertical="center"/>
    </xf>
    <xf numFmtId="177" fontId="17" fillId="10" borderId="5" xfId="0" applyNumberFormat="1" applyFont="1" applyFill="1" applyBorder="1">
      <alignment vertical="center"/>
    </xf>
    <xf numFmtId="182" fontId="18" fillId="14" borderId="5" xfId="0" applyNumberFormat="1" applyFont="1" applyFill="1" applyBorder="1">
      <alignment vertical="center"/>
    </xf>
    <xf numFmtId="182" fontId="0" fillId="10" borderId="5" xfId="0" applyNumberFormat="1" applyFill="1" applyBorder="1">
      <alignment vertical="center"/>
    </xf>
    <xf numFmtId="0" fontId="4" fillId="0" borderId="20" xfId="0" applyFont="1" applyBorder="1">
      <alignment vertical="center"/>
    </xf>
    <xf numFmtId="0" fontId="10" fillId="0" borderId="3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/>
    </xf>
    <xf numFmtId="38" fontId="11" fillId="11" borderId="17" xfId="1" applyFont="1" applyFill="1" applyBorder="1">
      <alignment vertical="center"/>
    </xf>
    <xf numFmtId="2" fontId="7" fillId="11" borderId="17" xfId="0" applyNumberFormat="1" applyFont="1" applyFill="1" applyBorder="1">
      <alignment vertical="center"/>
    </xf>
    <xf numFmtId="2" fontId="11" fillId="11" borderId="17" xfId="0" applyNumberFormat="1" applyFont="1" applyFill="1" applyBorder="1">
      <alignment vertical="center"/>
    </xf>
    <xf numFmtId="38" fontId="28" fillId="10" borderId="17" xfId="1" applyFont="1" applyFill="1" applyBorder="1">
      <alignment vertical="center"/>
    </xf>
    <xf numFmtId="38" fontId="20" fillId="10" borderId="17" xfId="1" applyFont="1" applyFill="1" applyBorder="1">
      <alignment vertical="center"/>
    </xf>
    <xf numFmtId="2" fontId="20" fillId="10" borderId="17" xfId="0" applyNumberFormat="1" applyFont="1" applyFill="1" applyBorder="1">
      <alignment vertical="center"/>
    </xf>
    <xf numFmtId="38" fontId="7" fillId="11" borderId="17" xfId="1" applyFont="1" applyFill="1" applyBorder="1">
      <alignment vertical="center"/>
    </xf>
    <xf numFmtId="0" fontId="20" fillId="10" borderId="17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vertical="center"/>
    </xf>
    <xf numFmtId="0" fontId="14" fillId="11" borderId="17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38" fontId="20" fillId="11" borderId="17" xfId="1" applyFont="1" applyFill="1" applyBorder="1">
      <alignment vertical="center"/>
    </xf>
    <xf numFmtId="2" fontId="20" fillId="11" borderId="17" xfId="0" applyNumberFormat="1" applyFont="1" applyFill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5" xfId="0" applyFill="1" applyBorder="1">
      <alignment vertical="center"/>
    </xf>
    <xf numFmtId="0" fontId="4" fillId="0" borderId="3" xfId="0" applyFont="1" applyBorder="1">
      <alignment vertical="center"/>
    </xf>
    <xf numFmtId="0" fontId="4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 wrapText="1"/>
    </xf>
    <xf numFmtId="0" fontId="20" fillId="10" borderId="25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/>
    </xf>
    <xf numFmtId="38" fontId="13" fillId="10" borderId="4" xfId="1" applyFont="1" applyFill="1" applyBorder="1">
      <alignment vertical="center"/>
    </xf>
    <xf numFmtId="0" fontId="20" fillId="10" borderId="5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/>
    </xf>
    <xf numFmtId="38" fontId="11" fillId="16" borderId="17" xfId="1" applyFont="1" applyFill="1" applyBorder="1">
      <alignment vertical="center"/>
    </xf>
    <xf numFmtId="38" fontId="11" fillId="16" borderId="14" xfId="1" applyFont="1" applyFill="1" applyBorder="1">
      <alignment vertical="center"/>
    </xf>
    <xf numFmtId="38" fontId="20" fillId="10" borderId="5" xfId="1" applyFont="1" applyFill="1" applyBorder="1">
      <alignment vertical="center"/>
    </xf>
    <xf numFmtId="38" fontId="20" fillId="10" borderId="4" xfId="1" applyFont="1" applyFill="1" applyBorder="1">
      <alignment vertical="center"/>
    </xf>
    <xf numFmtId="2" fontId="20" fillId="10" borderId="5" xfId="0" applyNumberFormat="1" applyFont="1" applyFill="1" applyBorder="1">
      <alignment vertical="center"/>
    </xf>
    <xf numFmtId="38" fontId="28" fillId="10" borderId="14" xfId="1" applyFont="1" applyFill="1" applyBorder="1">
      <alignment vertical="center"/>
    </xf>
    <xf numFmtId="0" fontId="0" fillId="0" borderId="37" xfId="0" applyBorder="1">
      <alignment vertical="center"/>
    </xf>
    <xf numFmtId="0" fontId="0" fillId="11" borderId="2" xfId="0" applyFill="1" applyBorder="1" applyAlignment="1">
      <alignment horizontal="center" vertical="center" wrapText="1"/>
    </xf>
    <xf numFmtId="0" fontId="0" fillId="0" borderId="38" xfId="0" applyBorder="1">
      <alignment vertical="center"/>
    </xf>
    <xf numFmtId="0" fontId="0" fillId="11" borderId="2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38" fontId="11" fillId="11" borderId="14" xfId="1" applyFont="1" applyFill="1" applyBorder="1">
      <alignment vertical="center"/>
    </xf>
    <xf numFmtId="0" fontId="20" fillId="10" borderId="5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38" fontId="13" fillId="10" borderId="5" xfId="1" applyFont="1" applyFill="1" applyBorder="1">
      <alignment vertical="center"/>
    </xf>
    <xf numFmtId="2" fontId="13" fillId="10" borderId="5" xfId="0" applyNumberFormat="1" applyFont="1" applyFill="1" applyBorder="1">
      <alignment vertical="center"/>
    </xf>
    <xf numFmtId="38" fontId="11" fillId="0" borderId="17" xfId="1" applyFont="1" applyBorder="1">
      <alignment vertical="center"/>
    </xf>
    <xf numFmtId="38" fontId="11" fillId="0" borderId="14" xfId="1" applyFont="1" applyBorder="1">
      <alignment vertical="center"/>
    </xf>
    <xf numFmtId="2" fontId="11" fillId="0" borderId="17" xfId="0" applyNumberFormat="1" applyFont="1" applyBorder="1">
      <alignment vertical="center"/>
    </xf>
    <xf numFmtId="184" fontId="11" fillId="0" borderId="17" xfId="0" applyNumberFormat="1" applyFont="1" applyBorder="1">
      <alignment vertical="center"/>
    </xf>
    <xf numFmtId="184" fontId="11" fillId="0" borderId="14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184" fontId="11" fillId="0" borderId="0" xfId="0" applyNumberFormat="1" applyFont="1">
      <alignment vertical="center"/>
    </xf>
    <xf numFmtId="0" fontId="3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39" xfId="0" applyBorder="1">
      <alignment vertical="center"/>
    </xf>
    <xf numFmtId="0" fontId="0" fillId="13" borderId="40" xfId="0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1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6" fillId="11" borderId="14" xfId="0" applyNumberFormat="1" applyFont="1" applyFill="1" applyBorder="1" applyAlignment="1">
      <alignment horizontal="right" vertical="center" shrinkToFit="1"/>
    </xf>
    <xf numFmtId="0" fontId="21" fillId="10" borderId="5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177" fontId="0" fillId="0" borderId="17" xfId="0" applyNumberFormat="1" applyBorder="1">
      <alignment vertical="center"/>
    </xf>
    <xf numFmtId="182" fontId="0" fillId="0" borderId="17" xfId="0" applyNumberFormat="1" applyBorder="1">
      <alignment vertical="center"/>
    </xf>
    <xf numFmtId="0" fontId="0" fillId="0" borderId="31" xfId="0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/>
    </xf>
    <xf numFmtId="38" fontId="11" fillId="11" borderId="33" xfId="1" applyFont="1" applyFill="1" applyBorder="1">
      <alignment vertical="center"/>
    </xf>
    <xf numFmtId="2" fontId="11" fillId="11" borderId="33" xfId="0" applyNumberFormat="1" applyFont="1" applyFill="1" applyBorder="1">
      <alignment vertical="center"/>
    </xf>
    <xf numFmtId="0" fontId="0" fillId="0" borderId="27" xfId="0" applyBorder="1" applyAlignment="1">
      <alignment horizontal="center" vertical="center" wrapText="1"/>
    </xf>
    <xf numFmtId="0" fontId="20" fillId="10" borderId="27" xfId="0" applyFont="1" applyFill="1" applyBorder="1" applyAlignment="1">
      <alignment horizontal="center" vertical="center" wrapText="1"/>
    </xf>
    <xf numFmtId="0" fontId="21" fillId="10" borderId="34" xfId="0" applyFont="1" applyFill="1" applyBorder="1" applyAlignment="1">
      <alignment horizontal="center" vertical="center"/>
    </xf>
    <xf numFmtId="38" fontId="20" fillId="10" borderId="34" xfId="1" applyFont="1" applyFill="1" applyBorder="1">
      <alignment vertical="center"/>
    </xf>
    <xf numFmtId="2" fontId="20" fillId="10" borderId="34" xfId="0" applyNumberFormat="1" applyFont="1" applyFill="1" applyBorder="1">
      <alignment vertical="center"/>
    </xf>
    <xf numFmtId="0" fontId="0" fillId="3" borderId="14" xfId="0" applyFill="1" applyBorder="1">
      <alignment vertical="center"/>
    </xf>
    <xf numFmtId="0" fontId="14" fillId="11" borderId="2" xfId="0" applyFont="1" applyFill="1" applyBorder="1" applyAlignment="1">
      <alignment horizontal="center" vertical="center" wrapText="1"/>
    </xf>
    <xf numFmtId="0" fontId="0" fillId="0" borderId="41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>
      <alignment vertical="center"/>
    </xf>
    <xf numFmtId="0" fontId="14" fillId="11" borderId="25" xfId="0" applyFont="1" applyFill="1" applyBorder="1" applyAlignment="1">
      <alignment horizontal="center" vertical="center" wrapText="1"/>
    </xf>
    <xf numFmtId="177" fontId="0" fillId="0" borderId="28" xfId="0" applyNumberFormat="1" applyBorder="1">
      <alignment vertical="center"/>
    </xf>
    <xf numFmtId="177" fontId="0" fillId="0" borderId="38" xfId="0" applyNumberFormat="1" applyBorder="1">
      <alignment vertical="center"/>
    </xf>
    <xf numFmtId="0" fontId="14" fillId="11" borderId="31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/>
    </xf>
    <xf numFmtId="177" fontId="0" fillId="0" borderId="22" xfId="0" applyNumberFormat="1" applyBorder="1">
      <alignment vertical="center"/>
    </xf>
    <xf numFmtId="38" fontId="22" fillId="10" borderId="34" xfId="1" applyFont="1" applyFill="1" applyBorder="1">
      <alignment vertical="center"/>
    </xf>
    <xf numFmtId="38" fontId="13" fillId="10" borderId="34" xfId="1" applyFont="1" applyFill="1" applyBorder="1">
      <alignment vertical="center"/>
    </xf>
    <xf numFmtId="2" fontId="13" fillId="10" borderId="34" xfId="0" applyNumberFormat="1" applyFont="1" applyFill="1" applyBorder="1">
      <alignment vertical="center"/>
    </xf>
    <xf numFmtId="177" fontId="0" fillId="9" borderId="0" xfId="0" applyNumberFormat="1" applyFill="1">
      <alignment vertical="center"/>
    </xf>
    <xf numFmtId="2" fontId="13" fillId="11" borderId="17" xfId="0" applyNumberFormat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177" fontId="0" fillId="9" borderId="31" xfId="0" applyNumberFormat="1" applyFill="1" applyBorder="1">
      <alignment vertical="center"/>
    </xf>
    <xf numFmtId="182" fontId="0" fillId="9" borderId="31" xfId="0" applyNumberFormat="1" applyFill="1" applyBorder="1">
      <alignment vertical="center"/>
    </xf>
    <xf numFmtId="0" fontId="7" fillId="11" borderId="17" xfId="0" applyFont="1" applyFill="1" applyBorder="1" applyAlignment="1">
      <alignment horizontal="center" vertical="center"/>
    </xf>
    <xf numFmtId="177" fontId="0" fillId="8" borderId="0" xfId="0" applyNumberFormat="1" applyFill="1">
      <alignment vertical="center"/>
    </xf>
    <xf numFmtId="0" fontId="31" fillId="0" borderId="0" xfId="0" applyFont="1" applyAlignment="1">
      <alignment horizontal="center" vertical="center"/>
    </xf>
    <xf numFmtId="0" fontId="0" fillId="8" borderId="0" xfId="0" applyFill="1" applyAlignment="1">
      <alignment vertical="center" shrinkToFit="1"/>
    </xf>
    <xf numFmtId="0" fontId="33" fillId="0" borderId="0" xfId="0" applyFont="1" applyAlignment="1">
      <alignment horizontal="center" vertical="center"/>
    </xf>
    <xf numFmtId="177" fontId="0" fillId="0" borderId="15" xfId="0" applyNumberFormat="1" applyBorder="1">
      <alignment vertical="center"/>
    </xf>
    <xf numFmtId="184" fontId="10" fillId="0" borderId="0" xfId="0" applyNumberFormat="1" applyFont="1">
      <alignment vertical="center"/>
    </xf>
    <xf numFmtId="184" fontId="0" fillId="0" borderId="0" xfId="0" applyNumberFormat="1">
      <alignment vertical="center"/>
    </xf>
    <xf numFmtId="184" fontId="0" fillId="0" borderId="0" xfId="0" applyNumberFormat="1" applyAlignment="1">
      <alignment vertical="center" shrinkToFit="1"/>
    </xf>
    <xf numFmtId="184" fontId="7" fillId="0" borderId="0" xfId="0" applyNumberFormat="1" applyFont="1">
      <alignment vertical="center"/>
    </xf>
    <xf numFmtId="0" fontId="0" fillId="0" borderId="9" xfId="0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49" fontId="15" fillId="0" borderId="0" xfId="0" applyNumberFormat="1" applyFont="1" applyAlignment="1">
      <alignment horizontal="right" vertical="center"/>
    </xf>
    <xf numFmtId="0" fontId="0" fillId="16" borderId="17" xfId="0" applyFill="1" applyBorder="1" applyAlignment="1">
      <alignment horizontal="center" vertical="center"/>
    </xf>
    <xf numFmtId="38" fontId="6" fillId="16" borderId="14" xfId="0" applyNumberFormat="1" applyFont="1" applyFill="1" applyBorder="1" applyAlignment="1">
      <alignment horizontal="right" vertical="center"/>
    </xf>
    <xf numFmtId="0" fontId="10" fillId="16" borderId="16" xfId="0" applyFont="1" applyFill="1" applyBorder="1">
      <alignment vertical="center"/>
    </xf>
    <xf numFmtId="38" fontId="6" fillId="16" borderId="14" xfId="0" applyNumberFormat="1" applyFont="1" applyFill="1" applyBorder="1" applyAlignment="1">
      <alignment horizontal="right" vertical="center" shrinkToFit="1"/>
    </xf>
    <xf numFmtId="0" fontId="0" fillId="3" borderId="17" xfId="0" applyFill="1" applyBorder="1">
      <alignment vertical="center"/>
    </xf>
    <xf numFmtId="0" fontId="0" fillId="12" borderId="14" xfId="0" applyFill="1" applyBorder="1">
      <alignment vertical="center"/>
    </xf>
    <xf numFmtId="177" fontId="18" fillId="0" borderId="27" xfId="0" applyNumberFormat="1" applyFont="1" applyBorder="1">
      <alignment vertical="center"/>
    </xf>
    <xf numFmtId="0" fontId="20" fillId="10" borderId="2" xfId="0" applyFont="1" applyFill="1" applyBorder="1" applyAlignment="1">
      <alignment horizontal="center" vertical="center" wrapText="1"/>
    </xf>
    <xf numFmtId="0" fontId="14" fillId="16" borderId="2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/>
    </xf>
    <xf numFmtId="2" fontId="11" fillId="16" borderId="17" xfId="0" applyNumberFormat="1" applyFont="1" applyFill="1" applyBorder="1">
      <alignment vertical="center"/>
    </xf>
    <xf numFmtId="0" fontId="14" fillId="16" borderId="25" xfId="0" applyFont="1" applyFill="1" applyBorder="1" applyAlignment="1">
      <alignment horizontal="center" vertical="center" wrapText="1"/>
    </xf>
    <xf numFmtId="0" fontId="14" fillId="16" borderId="5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/>
    </xf>
    <xf numFmtId="2" fontId="7" fillId="16" borderId="17" xfId="0" applyNumberFormat="1" applyFont="1" applyFill="1" applyBorder="1">
      <alignment vertical="center"/>
    </xf>
    <xf numFmtId="0" fontId="0" fillId="13" borderId="34" xfId="0" applyFill="1" applyBorder="1" applyAlignment="1">
      <alignment vertical="center" shrinkToFit="1"/>
    </xf>
    <xf numFmtId="2" fontId="13" fillId="16" borderId="17" xfId="0" applyNumberFormat="1" applyFont="1" applyFill="1" applyBorder="1">
      <alignment vertical="center"/>
    </xf>
    <xf numFmtId="0" fontId="21" fillId="16" borderId="1" xfId="0" applyFont="1" applyFill="1" applyBorder="1" applyAlignment="1">
      <alignment horizontal="center" vertical="center"/>
    </xf>
    <xf numFmtId="38" fontId="11" fillId="16" borderId="2" xfId="1" applyFont="1" applyFill="1" applyBorder="1">
      <alignment vertical="center"/>
    </xf>
    <xf numFmtId="2" fontId="13" fillId="16" borderId="2" xfId="0" applyNumberFormat="1" applyFont="1" applyFill="1" applyBorder="1">
      <alignment vertical="center"/>
    </xf>
    <xf numFmtId="176" fontId="13" fillId="10" borderId="17" xfId="0" applyNumberFormat="1" applyFont="1" applyFill="1" applyBorder="1">
      <alignment vertical="center"/>
    </xf>
    <xf numFmtId="0" fontId="14" fillId="16" borderId="17" xfId="0" applyFont="1" applyFill="1" applyBorder="1" applyAlignment="1">
      <alignment horizontal="center" vertical="center"/>
    </xf>
    <xf numFmtId="0" fontId="14" fillId="16" borderId="14" xfId="0" applyFont="1" applyFill="1" applyBorder="1" applyAlignment="1">
      <alignment horizontal="center" vertical="center"/>
    </xf>
    <xf numFmtId="176" fontId="11" fillId="16" borderId="17" xfId="0" applyNumberFormat="1" applyFont="1" applyFill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185" fontId="11" fillId="0" borderId="0" xfId="0" applyNumberFormat="1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7347;&#29554;&#35519;&#26619;&#32080;&#26524;(R&#20803;&#241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元月別調査結果"/>
      <sheetName val="H30月別調査結果"/>
      <sheetName val="H29月別調査結果"/>
      <sheetName val="H28月別調査結果"/>
      <sheetName val="H27月別調査結果"/>
      <sheetName val="H26月別調査結果"/>
      <sheetName val="H25月別調査結果"/>
      <sheetName val="H24月別調査結果"/>
      <sheetName val="H23月別調査結果"/>
      <sheetName val="H23月別調査結果 (資料)"/>
      <sheetName val="H22月別調査結果"/>
      <sheetName val="H21月別調査結果"/>
      <sheetName val="H22月別調査結果 (庁議資料)"/>
      <sheetName val="H20月別調査結果"/>
      <sheetName val="H19月別調査結果 "/>
      <sheetName val="H18月別調査結果"/>
      <sheetName val="H17月別調査結果"/>
      <sheetName val="H16月別調査結果"/>
      <sheetName val="H15調査結果"/>
      <sheetName val="H15月別調査結果 "/>
      <sheetName val="H15標識調査 (2)"/>
      <sheetName val="H14調査結果 (打合せ報告用)"/>
      <sheetName val="H14調査結果 (組合報告) "/>
      <sheetName val="H14調査結果 (まとめ)"/>
      <sheetName val="H14標識調査"/>
      <sheetName val="H１３調査結果"/>
      <sheetName val="Sheet1"/>
    </sheetNames>
    <sheetDataSet>
      <sheetData sheetId="0" refreshError="1"/>
      <sheetData sheetId="1">
        <row r="23">
          <cell r="E23">
            <v>527</v>
          </cell>
          <cell r="F23">
            <v>15445</v>
          </cell>
          <cell r="G23">
            <v>561</v>
          </cell>
          <cell r="H23">
            <v>18105</v>
          </cell>
          <cell r="I23">
            <v>178</v>
          </cell>
          <cell r="J23">
            <v>3555</v>
          </cell>
        </row>
        <row r="67">
          <cell r="E67">
            <v>432</v>
          </cell>
          <cell r="F67">
            <v>10794</v>
          </cell>
          <cell r="G67">
            <v>504</v>
          </cell>
          <cell r="H67">
            <v>21420</v>
          </cell>
          <cell r="I67">
            <v>157</v>
          </cell>
          <cell r="J67">
            <v>3070</v>
          </cell>
        </row>
        <row r="112">
          <cell r="E112">
            <v>442</v>
          </cell>
          <cell r="F112">
            <v>13051</v>
          </cell>
          <cell r="G112">
            <v>496</v>
          </cell>
          <cell r="H112">
            <v>24138</v>
          </cell>
          <cell r="I112">
            <v>110</v>
          </cell>
          <cell r="J112">
            <v>2147</v>
          </cell>
        </row>
        <row r="242">
          <cell r="E242">
            <v>315</v>
          </cell>
          <cell r="F242">
            <v>4973</v>
          </cell>
          <cell r="G242">
            <v>517</v>
          </cell>
          <cell r="H242">
            <v>14877</v>
          </cell>
          <cell r="I242">
            <v>120</v>
          </cell>
          <cell r="J242">
            <v>1611</v>
          </cell>
        </row>
        <row r="247">
          <cell r="E247">
            <v>183</v>
          </cell>
          <cell r="F247">
            <v>3089</v>
          </cell>
          <cell r="G247">
            <v>385</v>
          </cell>
          <cell r="H247">
            <v>8912</v>
          </cell>
          <cell r="I247">
            <v>47</v>
          </cell>
          <cell r="J247">
            <v>420</v>
          </cell>
        </row>
        <row r="248">
          <cell r="E248">
            <v>155</v>
          </cell>
          <cell r="F248">
            <v>2053</v>
          </cell>
          <cell r="G248">
            <v>314</v>
          </cell>
          <cell r="H248">
            <v>7325</v>
          </cell>
          <cell r="I248">
            <v>35</v>
          </cell>
          <cell r="J248">
            <v>465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55551-691E-4BDE-8D96-D2A58A24A34E}">
  <dimension ref="A1:U256"/>
  <sheetViews>
    <sheetView tabSelected="1" workbookViewId="0">
      <selection activeCell="U20" sqref="U20"/>
    </sheetView>
  </sheetViews>
  <sheetFormatPr defaultRowHeight="18"/>
  <cols>
    <col min="16" max="16" width="9.58203125" bestFit="1" customWidth="1"/>
    <col min="18" max="19" width="9.58203125" bestFit="1" customWidth="1"/>
    <col min="20" max="20" width="10.08203125" bestFit="1" customWidth="1"/>
    <col min="21" max="21" width="9.58203125" bestFit="1" customWidth="1"/>
  </cols>
  <sheetData>
    <row r="1" spans="2:21">
      <c r="N1" s="1"/>
      <c r="O1" s="1"/>
      <c r="P1" s="1" t="s">
        <v>0</v>
      </c>
      <c r="Q1" s="1"/>
      <c r="R1" s="1"/>
      <c r="S1" s="1"/>
      <c r="T1" s="2"/>
      <c r="U1" s="1"/>
    </row>
    <row r="2" spans="2:21">
      <c r="N2" s="1"/>
      <c r="O2" s="1"/>
      <c r="P2" s="1"/>
      <c r="Q2" s="1"/>
      <c r="R2" s="1"/>
      <c r="S2" s="1"/>
      <c r="T2" s="2"/>
      <c r="U2" s="1"/>
    </row>
    <row r="3" spans="2:21">
      <c r="N3" s="3"/>
      <c r="O3" s="4"/>
      <c r="P3" s="5" t="s">
        <v>1</v>
      </c>
      <c r="Q3" s="6"/>
      <c r="R3" s="7" t="s">
        <v>2</v>
      </c>
      <c r="S3" s="8" t="s">
        <v>3</v>
      </c>
      <c r="T3" s="9" t="s">
        <v>4</v>
      </c>
      <c r="U3" s="10" t="s">
        <v>5</v>
      </c>
    </row>
    <row r="4" spans="2:21">
      <c r="F4" s="11"/>
      <c r="G4" s="11"/>
      <c r="I4" s="11"/>
      <c r="N4" s="12" t="s">
        <v>6</v>
      </c>
      <c r="O4" s="13" t="s">
        <v>7</v>
      </c>
      <c r="P4" s="14" t="s">
        <v>8</v>
      </c>
      <c r="Q4" s="15"/>
      <c r="R4" s="16" t="s">
        <v>8</v>
      </c>
      <c r="S4" s="17" t="s">
        <v>8</v>
      </c>
      <c r="T4" s="18" t="s">
        <v>8</v>
      </c>
      <c r="U4" s="19" t="s">
        <v>8</v>
      </c>
    </row>
    <row r="5" spans="2:21">
      <c r="D5" s="20"/>
      <c r="N5" s="21">
        <v>2004</v>
      </c>
      <c r="O5" s="22">
        <v>16</v>
      </c>
      <c r="P5" s="23">
        <v>11440</v>
      </c>
      <c r="Q5" s="23"/>
      <c r="R5" s="24"/>
      <c r="S5" s="23"/>
      <c r="T5" s="25">
        <v>11440</v>
      </c>
      <c r="U5" s="26">
        <v>11440</v>
      </c>
    </row>
    <row r="6" spans="2:21">
      <c r="G6" t="s">
        <v>9</v>
      </c>
      <c r="M6" s="27" t="s">
        <v>10</v>
      </c>
      <c r="N6" s="28">
        <v>2005</v>
      </c>
      <c r="O6" s="29">
        <v>17</v>
      </c>
      <c r="P6" s="30">
        <v>10640</v>
      </c>
      <c r="Q6" s="30"/>
      <c r="R6" s="31"/>
      <c r="S6" s="30"/>
      <c r="T6" s="32">
        <v>10640</v>
      </c>
      <c r="U6" s="33">
        <v>10640</v>
      </c>
    </row>
    <row r="7" spans="2:21">
      <c r="N7" s="28">
        <v>2006</v>
      </c>
      <c r="O7" s="29">
        <v>18</v>
      </c>
      <c r="P7" s="30">
        <v>8830</v>
      </c>
      <c r="Q7" s="30"/>
      <c r="R7" s="31"/>
      <c r="S7" s="30"/>
      <c r="T7" s="32">
        <v>8830</v>
      </c>
      <c r="U7" s="33">
        <v>8830</v>
      </c>
    </row>
    <row r="8" spans="2:21">
      <c r="D8" s="34" t="s">
        <v>11</v>
      </c>
      <c r="E8" s="35"/>
      <c r="F8" s="35"/>
      <c r="G8" s="35"/>
      <c r="H8" s="35"/>
      <c r="I8" s="35"/>
      <c r="J8" s="35"/>
      <c r="K8" s="35"/>
      <c r="L8" s="35"/>
      <c r="N8" s="28">
        <v>2007</v>
      </c>
      <c r="O8" s="29">
        <v>19</v>
      </c>
      <c r="P8" s="30">
        <v>31469</v>
      </c>
      <c r="Q8" s="30"/>
      <c r="R8" s="30"/>
      <c r="S8" s="30"/>
      <c r="T8" s="32">
        <v>31469</v>
      </c>
      <c r="U8" s="33">
        <v>31469</v>
      </c>
    </row>
    <row r="9" spans="2:21">
      <c r="N9" s="36">
        <v>2008</v>
      </c>
      <c r="O9" s="37">
        <v>20</v>
      </c>
      <c r="P9" s="38">
        <v>45264</v>
      </c>
      <c r="Q9" s="38"/>
      <c r="R9" s="38"/>
      <c r="S9" s="38">
        <v>45264</v>
      </c>
      <c r="T9" s="39"/>
      <c r="U9" s="40">
        <v>45264</v>
      </c>
    </row>
    <row r="10" spans="2:21">
      <c r="J10" s="41" t="s">
        <v>12</v>
      </c>
      <c r="K10" s="42"/>
      <c r="L10" s="42"/>
      <c r="N10" s="28">
        <v>2009</v>
      </c>
      <c r="O10" s="29">
        <v>21</v>
      </c>
      <c r="P10" s="30">
        <v>41208</v>
      </c>
      <c r="Q10" s="30"/>
      <c r="R10" s="30"/>
      <c r="S10" s="30">
        <v>41208</v>
      </c>
      <c r="T10" s="32"/>
      <c r="U10" s="33">
        <v>41208</v>
      </c>
    </row>
    <row r="11" spans="2:21">
      <c r="K11" s="43"/>
      <c r="L11" s="43"/>
      <c r="N11" s="44">
        <v>2010</v>
      </c>
      <c r="O11" s="45">
        <v>22</v>
      </c>
      <c r="P11" s="46">
        <v>80799</v>
      </c>
      <c r="Q11" s="46"/>
      <c r="R11" s="46"/>
      <c r="S11" s="46">
        <v>80799</v>
      </c>
      <c r="T11" s="32"/>
      <c r="U11" s="33">
        <v>80799</v>
      </c>
    </row>
    <row r="12" spans="2:21">
      <c r="N12" s="28">
        <v>2011</v>
      </c>
      <c r="O12" s="29">
        <v>23</v>
      </c>
      <c r="P12" s="38">
        <v>29599</v>
      </c>
      <c r="Q12" s="38"/>
      <c r="R12" s="38"/>
      <c r="S12" s="38">
        <v>29599</v>
      </c>
      <c r="T12" s="32"/>
      <c r="U12" s="33">
        <v>29599</v>
      </c>
    </row>
    <row r="13" spans="2:21">
      <c r="N13" s="28">
        <v>2012</v>
      </c>
      <c r="O13" s="29">
        <v>24</v>
      </c>
      <c r="P13" s="30">
        <v>19462</v>
      </c>
      <c r="Q13" s="30"/>
      <c r="R13" s="30"/>
      <c r="S13" s="30">
        <v>19462</v>
      </c>
      <c r="T13" s="32"/>
      <c r="U13" s="33">
        <v>19462</v>
      </c>
    </row>
    <row r="14" spans="2:21">
      <c r="B14" t="s">
        <v>13</v>
      </c>
      <c r="E14" t="s">
        <v>14</v>
      </c>
      <c r="N14" s="36">
        <v>2013</v>
      </c>
      <c r="O14" s="37">
        <v>25</v>
      </c>
      <c r="P14" s="38">
        <v>68725</v>
      </c>
      <c r="Q14" s="38"/>
      <c r="R14" s="38">
        <v>68725</v>
      </c>
      <c r="S14" s="38">
        <v>68725</v>
      </c>
      <c r="T14" s="39"/>
      <c r="U14" s="40"/>
    </row>
    <row r="15" spans="2:21">
      <c r="B15" t="s">
        <v>15</v>
      </c>
      <c r="E15" t="s">
        <v>16</v>
      </c>
      <c r="N15" s="28">
        <v>2014</v>
      </c>
      <c r="O15" s="47">
        <v>26</v>
      </c>
      <c r="P15" s="48">
        <v>102450</v>
      </c>
      <c r="Q15" s="30"/>
      <c r="R15" s="48">
        <v>102450</v>
      </c>
      <c r="S15" s="48">
        <v>102450</v>
      </c>
      <c r="T15" s="32"/>
      <c r="U15" s="33"/>
    </row>
    <row r="16" spans="2:21">
      <c r="B16" t="s">
        <v>17</v>
      </c>
      <c r="N16" s="28">
        <v>2015</v>
      </c>
      <c r="O16" s="29">
        <v>27</v>
      </c>
      <c r="P16" s="30">
        <v>49595</v>
      </c>
      <c r="Q16" s="30"/>
      <c r="R16" s="30">
        <v>49595</v>
      </c>
      <c r="S16" s="30">
        <v>49595</v>
      </c>
      <c r="T16" s="32"/>
      <c r="U16" s="33"/>
    </row>
    <row r="17" spans="2:21">
      <c r="B17" s="49" t="s">
        <v>18</v>
      </c>
      <c r="C17" s="50"/>
      <c r="D17" s="51"/>
      <c r="E17" s="52" t="s">
        <v>19</v>
      </c>
      <c r="F17" s="52"/>
      <c r="G17" s="53" t="s">
        <v>20</v>
      </c>
      <c r="H17" s="53"/>
      <c r="I17" s="54" t="s">
        <v>21</v>
      </c>
      <c r="J17" s="54"/>
      <c r="K17" s="54"/>
      <c r="L17" s="54"/>
      <c r="N17" s="28">
        <v>2016</v>
      </c>
      <c r="O17" s="29">
        <v>28</v>
      </c>
      <c r="P17" s="30">
        <v>30213</v>
      </c>
      <c r="Q17" s="30"/>
      <c r="R17" s="30">
        <v>30213</v>
      </c>
      <c r="S17" s="30">
        <v>30213</v>
      </c>
      <c r="T17" s="32"/>
      <c r="U17" s="33"/>
    </row>
    <row r="18" spans="2:21">
      <c r="B18" s="55" t="s">
        <v>22</v>
      </c>
      <c r="C18" s="56"/>
      <c r="D18" s="57"/>
      <c r="E18" s="58">
        <f>K23</f>
        <v>1309</v>
      </c>
      <c r="F18" s="59" t="s">
        <v>23</v>
      </c>
      <c r="G18" s="60">
        <f>K24</f>
        <v>1266</v>
      </c>
      <c r="H18" s="61" t="s">
        <v>23</v>
      </c>
      <c r="I18" s="62">
        <f>K23-K24</f>
        <v>43</v>
      </c>
      <c r="J18" s="63" t="s">
        <v>23</v>
      </c>
      <c r="K18" s="64">
        <f>(K23/K24*100)</f>
        <v>103.39652448657188</v>
      </c>
      <c r="L18" s="63" t="s">
        <v>24</v>
      </c>
      <c r="N18" s="36">
        <v>2017</v>
      </c>
      <c r="O18" s="37">
        <v>29</v>
      </c>
      <c r="P18" s="38">
        <v>24037</v>
      </c>
      <c r="Q18" s="38"/>
      <c r="R18" s="38">
        <v>24037</v>
      </c>
      <c r="S18" s="38">
        <v>24037</v>
      </c>
      <c r="T18" s="39"/>
      <c r="U18" s="40"/>
    </row>
    <row r="19" spans="2:21">
      <c r="B19" s="55" t="s">
        <v>25</v>
      </c>
      <c r="C19" s="56"/>
      <c r="D19" s="57"/>
      <c r="E19" s="58">
        <f>L23</f>
        <v>68206</v>
      </c>
      <c r="F19" s="59" t="s">
        <v>26</v>
      </c>
      <c r="G19" s="60">
        <f>L24</f>
        <v>37105</v>
      </c>
      <c r="H19" s="61" t="s">
        <v>26</v>
      </c>
      <c r="I19" s="62">
        <f>L23-L24</f>
        <v>31101</v>
      </c>
      <c r="J19" s="63" t="s">
        <v>26</v>
      </c>
      <c r="K19" s="64">
        <f>(L23/L24*100)</f>
        <v>183.81889233256973</v>
      </c>
      <c r="L19" s="63" t="s">
        <v>24</v>
      </c>
      <c r="N19" s="65">
        <v>2018</v>
      </c>
      <c r="O19" s="66">
        <v>30</v>
      </c>
      <c r="P19" s="67">
        <v>37105</v>
      </c>
      <c r="Q19" s="67"/>
      <c r="R19" s="67">
        <v>37105</v>
      </c>
      <c r="S19" s="67">
        <v>37105</v>
      </c>
      <c r="T19" s="68"/>
      <c r="U19" s="69"/>
    </row>
    <row r="20" spans="2:21">
      <c r="B20" s="70" t="s">
        <v>27</v>
      </c>
      <c r="C20" s="71"/>
      <c r="D20" s="71"/>
      <c r="E20" s="71"/>
      <c r="F20" s="72"/>
      <c r="N20" s="73"/>
      <c r="O20" s="74" t="s">
        <v>28</v>
      </c>
      <c r="P20" s="75">
        <f>SUM(P5:P19)</f>
        <v>590836</v>
      </c>
      <c r="Q20" s="75"/>
      <c r="R20" s="75">
        <f>SUM(R15:R19)</f>
        <v>243400</v>
      </c>
      <c r="S20" s="75">
        <f>SUM(S10:S19)</f>
        <v>483193</v>
      </c>
      <c r="T20" s="76">
        <f>SUM(T5:T19)</f>
        <v>62379</v>
      </c>
      <c r="U20" s="77">
        <f>SUM(U5:U19)</f>
        <v>278711</v>
      </c>
    </row>
    <row r="21" spans="2:21">
      <c r="B21" s="78"/>
      <c r="C21" s="79" t="s">
        <v>29</v>
      </c>
      <c r="D21" s="80"/>
      <c r="E21" s="81" t="s">
        <v>30</v>
      </c>
      <c r="F21" s="81"/>
      <c r="G21" s="54" t="s">
        <v>31</v>
      </c>
      <c r="H21" s="54"/>
      <c r="I21" s="54" t="s">
        <v>32</v>
      </c>
      <c r="J21" s="54"/>
      <c r="K21" s="54" t="s">
        <v>33</v>
      </c>
      <c r="L21" s="54"/>
      <c r="M21" s="82" t="s">
        <v>34</v>
      </c>
      <c r="N21" s="83"/>
      <c r="O21" s="84" t="s">
        <v>35</v>
      </c>
      <c r="P21" s="85">
        <f>P20/15</f>
        <v>39389.066666666666</v>
      </c>
      <c r="Q21" s="86"/>
      <c r="R21" s="87">
        <f>R20/5</f>
        <v>48680</v>
      </c>
      <c r="S21" s="88">
        <f>S20/10</f>
        <v>48319.3</v>
      </c>
      <c r="T21" s="89">
        <f>T20/5</f>
        <v>12475.8</v>
      </c>
      <c r="U21" s="89">
        <f>U20/10</f>
        <v>27871.1</v>
      </c>
    </row>
    <row r="22" spans="2:21" ht="36">
      <c r="B22" s="90" t="s">
        <v>36</v>
      </c>
      <c r="C22" s="91" t="s">
        <v>37</v>
      </c>
      <c r="D22" s="92"/>
      <c r="E22" s="93" t="s">
        <v>38</v>
      </c>
      <c r="F22" s="93" t="s">
        <v>39</v>
      </c>
      <c r="G22" s="93" t="s">
        <v>38</v>
      </c>
      <c r="H22" s="93" t="s">
        <v>39</v>
      </c>
      <c r="I22" s="93" t="s">
        <v>38</v>
      </c>
      <c r="J22" s="93" t="s">
        <v>39</v>
      </c>
      <c r="K22" s="93" t="s">
        <v>38</v>
      </c>
      <c r="L22" s="93" t="s">
        <v>39</v>
      </c>
      <c r="M22" s="94"/>
    </row>
    <row r="23" spans="2:21">
      <c r="B23" s="95" t="s">
        <v>40</v>
      </c>
      <c r="C23" s="96" t="s">
        <v>41</v>
      </c>
      <c r="D23" s="97"/>
      <c r="E23" s="98">
        <v>481</v>
      </c>
      <c r="F23" s="98">
        <v>17751</v>
      </c>
      <c r="G23" s="98">
        <v>617</v>
      </c>
      <c r="H23" s="98">
        <v>37745</v>
      </c>
      <c r="I23" s="98">
        <v>211</v>
      </c>
      <c r="J23" s="98">
        <v>12710</v>
      </c>
      <c r="K23" s="98">
        <f>SUM(E23,G23,I23)</f>
        <v>1309</v>
      </c>
      <c r="L23" s="99">
        <f>SUM(F23,H23,J23)</f>
        <v>68206</v>
      </c>
      <c r="M23" s="100">
        <f>L23/K23</f>
        <v>52.105423987776931</v>
      </c>
      <c r="N23" s="101" t="s">
        <v>42</v>
      </c>
      <c r="O23" s="102"/>
      <c r="P23" s="103"/>
      <c r="Q23" s="104"/>
      <c r="R23" s="105" t="s">
        <v>43</v>
      </c>
      <c r="S23" s="106"/>
      <c r="T23" s="107"/>
      <c r="U23" s="108"/>
    </row>
    <row r="24" spans="2:21">
      <c r="B24" s="109"/>
      <c r="C24" s="54" t="s">
        <v>44</v>
      </c>
      <c r="D24" s="54"/>
      <c r="E24" s="110">
        <f>[1]H30月別調査結果!E23</f>
        <v>527</v>
      </c>
      <c r="F24" s="110">
        <f>[1]H30月別調査結果!F23</f>
        <v>15445</v>
      </c>
      <c r="G24" s="110">
        <f>[1]H30月別調査結果!G23</f>
        <v>561</v>
      </c>
      <c r="H24" s="110">
        <f>[1]H30月別調査結果!H23</f>
        <v>18105</v>
      </c>
      <c r="I24" s="110">
        <f>[1]H30月別調査結果!I23</f>
        <v>178</v>
      </c>
      <c r="J24" s="110">
        <f>[1]H30月別調査結果!J23</f>
        <v>3555</v>
      </c>
      <c r="K24" s="110">
        <f>SUM(E24,G24,I24)</f>
        <v>1266</v>
      </c>
      <c r="L24" s="110">
        <f>SUM(F24,H24,J24)</f>
        <v>37105</v>
      </c>
      <c r="M24" s="111">
        <f>L24/K24</f>
        <v>29.308846761453395</v>
      </c>
      <c r="N24" s="112" t="s">
        <v>7</v>
      </c>
      <c r="O24" s="113" t="s">
        <v>45</v>
      </c>
      <c r="P24" s="73" t="s">
        <v>46</v>
      </c>
      <c r="Q24" s="113" t="s">
        <v>47</v>
      </c>
      <c r="R24" s="112" t="s">
        <v>7</v>
      </c>
      <c r="S24" s="113" t="s">
        <v>45</v>
      </c>
      <c r="T24" s="73" t="s">
        <v>46</v>
      </c>
      <c r="U24" s="73" t="s">
        <v>47</v>
      </c>
    </row>
    <row r="25" spans="2:21">
      <c r="B25" s="114" t="s">
        <v>48</v>
      </c>
      <c r="C25" s="114"/>
      <c r="D25" s="114"/>
      <c r="E25" s="115">
        <f t="shared" ref="E25:M25" si="0">E23/E24*100</f>
        <v>91.271347248576845</v>
      </c>
      <c r="F25" s="115">
        <f t="shared" si="0"/>
        <v>114.93039818711557</v>
      </c>
      <c r="G25" s="115">
        <f t="shared" si="0"/>
        <v>109.98217468805704</v>
      </c>
      <c r="H25" s="115">
        <f t="shared" si="0"/>
        <v>208.47832090582713</v>
      </c>
      <c r="I25" s="115">
        <f t="shared" si="0"/>
        <v>118.53932584269661</v>
      </c>
      <c r="J25" s="115">
        <f t="shared" si="0"/>
        <v>357.52461322081575</v>
      </c>
      <c r="K25" s="115">
        <f t="shared" si="0"/>
        <v>103.39652448657188</v>
      </c>
      <c r="L25" s="115">
        <f t="shared" si="0"/>
        <v>183.81889233256973</v>
      </c>
      <c r="M25" s="115">
        <f t="shared" si="0"/>
        <v>177.78053299696967</v>
      </c>
      <c r="N25" s="116" t="s">
        <v>49</v>
      </c>
      <c r="O25" s="117">
        <v>1266</v>
      </c>
      <c r="P25" s="118">
        <v>37105</v>
      </c>
      <c r="Q25" s="119">
        <f>P25/O25</f>
        <v>29.308846761453395</v>
      </c>
      <c r="R25" s="116" t="s">
        <v>50</v>
      </c>
      <c r="S25" s="117">
        <v>2359</v>
      </c>
      <c r="T25" s="118">
        <v>37105</v>
      </c>
      <c r="U25" s="119">
        <f>T25/S25</f>
        <v>15.729122509537939</v>
      </c>
    </row>
    <row r="26" spans="2:21">
      <c r="N26" s="120" t="s">
        <v>51</v>
      </c>
      <c r="O26" s="121">
        <v>1095</v>
      </c>
      <c r="P26" s="122">
        <v>8974</v>
      </c>
      <c r="Q26" s="119">
        <f>P26/O26</f>
        <v>8.1954337899543379</v>
      </c>
      <c r="R26" s="120" t="s">
        <v>52</v>
      </c>
      <c r="S26" s="121">
        <v>2343</v>
      </c>
      <c r="T26" s="122">
        <v>24037</v>
      </c>
      <c r="U26" s="119">
        <f>T26/S26</f>
        <v>10.259069568928723</v>
      </c>
    </row>
    <row r="27" spans="2:21">
      <c r="N27" s="120" t="s">
        <v>53</v>
      </c>
      <c r="O27" s="121">
        <v>1360</v>
      </c>
      <c r="P27" s="122">
        <v>20303</v>
      </c>
      <c r="Q27" s="119">
        <v>14.928676470588234</v>
      </c>
      <c r="R27" s="120" t="s">
        <v>54</v>
      </c>
      <c r="S27" s="121">
        <v>2466</v>
      </c>
      <c r="T27" s="122">
        <v>30213</v>
      </c>
      <c r="U27" s="119">
        <v>12.251824817518248</v>
      </c>
    </row>
    <row r="28" spans="2:21">
      <c r="B28" s="123" t="s">
        <v>55</v>
      </c>
      <c r="C28" s="124"/>
      <c r="D28" s="125"/>
      <c r="E28" s="126"/>
      <c r="F28" s="126"/>
      <c r="G28" s="126"/>
      <c r="H28" s="126"/>
      <c r="I28" s="126"/>
      <c r="J28" s="126"/>
      <c r="K28" s="126"/>
      <c r="L28" s="127"/>
      <c r="M28" s="128"/>
      <c r="N28" s="120" t="s">
        <v>56</v>
      </c>
      <c r="O28" s="121">
        <v>1462</v>
      </c>
      <c r="P28" s="122">
        <v>30312</v>
      </c>
      <c r="Q28" s="119">
        <v>20.733242134062927</v>
      </c>
      <c r="R28" s="120" t="s">
        <v>57</v>
      </c>
      <c r="S28" s="121">
        <v>2716</v>
      </c>
      <c r="T28" s="122">
        <v>49595</v>
      </c>
      <c r="U28" s="119">
        <v>18.260309278350515</v>
      </c>
    </row>
    <row r="29" spans="2:21" ht="18.5" thickBot="1">
      <c r="B29" s="127"/>
      <c r="C29" s="127"/>
      <c r="D29" s="127"/>
      <c r="E29" s="126"/>
      <c r="F29" s="126"/>
      <c r="G29" s="126"/>
      <c r="H29" s="126"/>
      <c r="I29" s="126"/>
      <c r="J29" s="126"/>
      <c r="K29" s="126"/>
      <c r="L29" s="127"/>
      <c r="M29" s="128"/>
      <c r="N29" s="120" t="s">
        <v>58</v>
      </c>
      <c r="O29" s="121">
        <v>1490</v>
      </c>
      <c r="P29" s="129">
        <v>61586</v>
      </c>
      <c r="Q29" s="130">
        <v>41.332885906040268</v>
      </c>
      <c r="R29" s="120" t="s">
        <v>58</v>
      </c>
      <c r="S29" s="121">
        <v>2726</v>
      </c>
      <c r="T29" s="129">
        <v>102450</v>
      </c>
      <c r="U29" s="131">
        <v>37.582538517975053</v>
      </c>
    </row>
    <row r="30" spans="2:21">
      <c r="B30" s="132" t="s">
        <v>59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3" t="s">
        <v>60</v>
      </c>
      <c r="O30" s="134">
        <f>AVERAGE(O25:O29)</f>
        <v>1334.6</v>
      </c>
      <c r="P30" s="135">
        <f>AVERAGE(P25:P29)</f>
        <v>31656</v>
      </c>
      <c r="Q30" s="136">
        <f>P30/O30</f>
        <v>23.719466506818524</v>
      </c>
      <c r="R30" s="137" t="s">
        <v>60</v>
      </c>
      <c r="S30" s="138">
        <f>AVERAGE(S25:S29)</f>
        <v>2522</v>
      </c>
      <c r="T30" s="139">
        <f>AVERAGE(T25:T29)</f>
        <v>48680</v>
      </c>
      <c r="U30" s="140">
        <f>T30/S30</f>
        <v>19.30214115781126</v>
      </c>
    </row>
    <row r="31" spans="2:21">
      <c r="B31" s="132" t="s">
        <v>61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41" t="s">
        <v>62</v>
      </c>
      <c r="O31" s="121">
        <v>1478</v>
      </c>
      <c r="P31" s="122">
        <v>33260</v>
      </c>
      <c r="Q31" s="142">
        <v>22.503382949932341</v>
      </c>
      <c r="R31" s="120" t="s">
        <v>62</v>
      </c>
      <c r="S31" s="121">
        <v>2605</v>
      </c>
      <c r="T31" s="122">
        <v>68725</v>
      </c>
      <c r="U31" s="119">
        <v>26.381957773512475</v>
      </c>
    </row>
    <row r="32" spans="2:21">
      <c r="B32" s="132" t="s">
        <v>63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41" t="s">
        <v>64</v>
      </c>
      <c r="O32" s="122">
        <v>1316</v>
      </c>
      <c r="P32" s="121">
        <v>9396</v>
      </c>
      <c r="Q32" s="119">
        <v>7.1398176291793316</v>
      </c>
      <c r="R32" s="120" t="s">
        <v>64</v>
      </c>
      <c r="S32" s="121">
        <v>2343</v>
      </c>
      <c r="T32" s="122">
        <v>19462</v>
      </c>
      <c r="U32" s="119">
        <v>8.3064447289799404</v>
      </c>
    </row>
    <row r="33" spans="2:21">
      <c r="B33" s="132" t="s">
        <v>65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41" t="s">
        <v>66</v>
      </c>
      <c r="O33" s="122">
        <v>1585</v>
      </c>
      <c r="P33" s="143">
        <v>24674</v>
      </c>
      <c r="Q33" s="119">
        <v>15.567192429022082</v>
      </c>
      <c r="R33" s="120" t="s">
        <v>66</v>
      </c>
      <c r="S33" s="121">
        <v>2539</v>
      </c>
      <c r="T33" s="144">
        <v>29599</v>
      </c>
      <c r="U33" s="145">
        <v>11.657739267428122</v>
      </c>
    </row>
    <row r="34" spans="2:21">
      <c r="B34" s="132" t="s">
        <v>67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41" t="s">
        <v>68</v>
      </c>
      <c r="O34" s="129">
        <v>1682</v>
      </c>
      <c r="P34" s="121">
        <v>52659</v>
      </c>
      <c r="Q34" s="119">
        <v>31.307372175980976</v>
      </c>
      <c r="R34" s="120" t="s">
        <v>68</v>
      </c>
      <c r="S34" s="129">
        <v>2882</v>
      </c>
      <c r="T34" s="143">
        <v>80799</v>
      </c>
      <c r="U34" s="119">
        <v>28.035739070090216</v>
      </c>
    </row>
    <row r="35" spans="2:21">
      <c r="B35" s="146" t="s">
        <v>69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41" t="s">
        <v>70</v>
      </c>
      <c r="O35" s="122">
        <v>1361</v>
      </c>
      <c r="P35" s="121">
        <v>25198</v>
      </c>
      <c r="Q35" s="119">
        <v>18.514327700220427</v>
      </c>
      <c r="R35" s="120" t="s">
        <v>70</v>
      </c>
      <c r="S35" s="122">
        <v>2434</v>
      </c>
      <c r="T35" s="143">
        <v>41208</v>
      </c>
      <c r="U35" s="119">
        <v>16.930156121610519</v>
      </c>
    </row>
    <row r="36" spans="2:21" ht="18.5" thickBot="1">
      <c r="B36" s="147" t="s">
        <v>71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48"/>
      <c r="O36" s="149">
        <f>O25+O26+O27+O28+O29++O31+O32+O33+O34+O35</f>
        <v>14095</v>
      </c>
      <c r="P36" s="150">
        <f>P25+P26+P27+P28+P29+P31+P32+P33+P34+P35</f>
        <v>303467</v>
      </c>
      <c r="Q36" s="151">
        <f>P36/O36</f>
        <v>21.530117062788221</v>
      </c>
      <c r="R36" s="152"/>
      <c r="S36" s="149">
        <f>S25+S26+S27+S28+S29+S31+S32+S33+S34+S35</f>
        <v>25413</v>
      </c>
      <c r="T36" s="153">
        <f>T25+T26+T27+T28+T29+T31+T32+T33+T34+T35</f>
        <v>483193</v>
      </c>
      <c r="U36" s="151">
        <f>T36/S36</f>
        <v>19.013615078896628</v>
      </c>
    </row>
    <row r="37" spans="2:21">
      <c r="B37" s="154" t="s">
        <v>72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5" t="s">
        <v>73</v>
      </c>
      <c r="O37" s="156">
        <f>O36/10</f>
        <v>1409.5</v>
      </c>
      <c r="P37" s="157">
        <f>P36/10</f>
        <v>30346.7</v>
      </c>
      <c r="Q37" s="158">
        <f>P37/O37</f>
        <v>21.530117062788225</v>
      </c>
      <c r="R37" s="159" t="s">
        <v>73</v>
      </c>
      <c r="S37" s="160">
        <f>S36/10</f>
        <v>2541.3000000000002</v>
      </c>
      <c r="T37" s="161">
        <f>T36/10</f>
        <v>48319.3</v>
      </c>
      <c r="U37" s="162">
        <f>T37/S37</f>
        <v>19.013615078896628</v>
      </c>
    </row>
    <row r="38" spans="2:21">
      <c r="B38" s="154" t="s">
        <v>74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41" t="s">
        <v>75</v>
      </c>
      <c r="O38" s="122">
        <v>1184</v>
      </c>
      <c r="P38" s="121">
        <v>25071</v>
      </c>
      <c r="Q38" s="119">
        <v>21.174831081081081</v>
      </c>
      <c r="R38" s="120" t="s">
        <v>75</v>
      </c>
      <c r="S38" s="122">
        <v>2194</v>
      </c>
      <c r="T38" s="143">
        <v>45264</v>
      </c>
      <c r="U38" s="119">
        <v>20.630811303555152</v>
      </c>
    </row>
    <row r="39" spans="2:21">
      <c r="B39" s="126" t="s">
        <v>76</v>
      </c>
      <c r="E39" s="163"/>
      <c r="F39" s="163"/>
      <c r="N39" s="141" t="s">
        <v>77</v>
      </c>
      <c r="O39" s="122">
        <v>1276</v>
      </c>
      <c r="P39" s="121">
        <v>17605</v>
      </c>
      <c r="Q39" s="119">
        <v>13.797021943573668</v>
      </c>
      <c r="R39" s="120" t="s">
        <v>78</v>
      </c>
      <c r="S39" s="122">
        <v>2191</v>
      </c>
      <c r="T39" s="143">
        <v>31469</v>
      </c>
      <c r="U39" s="119">
        <v>14.362848014605204</v>
      </c>
    </row>
    <row r="40" spans="2:21">
      <c r="B40" s="126" t="s">
        <v>76</v>
      </c>
      <c r="E40" s="163"/>
      <c r="F40" s="163"/>
      <c r="N40" s="141" t="s">
        <v>79</v>
      </c>
      <c r="O40" s="122">
        <v>1132</v>
      </c>
      <c r="P40" s="121">
        <v>4858</v>
      </c>
      <c r="Q40" s="119">
        <v>4.2915194346289756</v>
      </c>
      <c r="R40" s="120" t="s">
        <v>80</v>
      </c>
      <c r="S40" s="122">
        <v>1829</v>
      </c>
      <c r="T40" s="143">
        <v>8830</v>
      </c>
      <c r="U40" s="119">
        <v>4.8277747402952436</v>
      </c>
    </row>
    <row r="41" spans="2:21">
      <c r="B41" s="126"/>
      <c r="N41" s="141" t="s">
        <v>81</v>
      </c>
      <c r="O41" s="122">
        <v>1071</v>
      </c>
      <c r="P41" s="121">
        <v>7718</v>
      </c>
      <c r="Q41" s="119">
        <v>7.2063492063492065</v>
      </c>
      <c r="R41" s="120" t="s">
        <v>81</v>
      </c>
      <c r="S41" s="122">
        <v>1918</v>
      </c>
      <c r="T41" s="143">
        <v>10640</v>
      </c>
      <c r="U41" s="119">
        <v>5.5474452554744529</v>
      </c>
    </row>
    <row r="42" spans="2:21">
      <c r="B42" s="126"/>
      <c r="N42" s="120" t="s">
        <v>82</v>
      </c>
      <c r="O42" s="122">
        <v>1036</v>
      </c>
      <c r="P42" s="121">
        <v>8504</v>
      </c>
      <c r="Q42" s="119">
        <v>8.2084942084942085</v>
      </c>
      <c r="R42" s="120" t="s">
        <v>82</v>
      </c>
      <c r="S42" s="122">
        <v>1761</v>
      </c>
      <c r="T42" s="143">
        <v>11440</v>
      </c>
      <c r="U42" s="119">
        <v>6.4963089153889833</v>
      </c>
    </row>
    <row r="43" spans="2:21">
      <c r="B43" s="126"/>
    </row>
    <row r="44" spans="2:21">
      <c r="B44" s="126"/>
      <c r="K44" s="164"/>
      <c r="L44" s="164"/>
      <c r="M44" s="164"/>
      <c r="N44" s="165" t="s">
        <v>83</v>
      </c>
      <c r="O44" s="166"/>
      <c r="P44" s="167"/>
      <c r="Q44" s="168"/>
      <c r="R44" s="105" t="s">
        <v>43</v>
      </c>
      <c r="S44" s="106"/>
      <c r="T44" s="107"/>
      <c r="U44" s="108"/>
    </row>
    <row r="45" spans="2:21" ht="18.5" thickBot="1">
      <c r="B45" s="126"/>
      <c r="K45" s="164"/>
      <c r="L45" s="164"/>
      <c r="M45" s="164"/>
      <c r="N45" s="169" t="s">
        <v>7</v>
      </c>
      <c r="O45" s="170" t="s">
        <v>45</v>
      </c>
      <c r="P45" s="170" t="s">
        <v>46</v>
      </c>
      <c r="Q45" s="170" t="s">
        <v>47</v>
      </c>
      <c r="R45" s="171" t="s">
        <v>7</v>
      </c>
      <c r="S45" s="170" t="s">
        <v>45</v>
      </c>
      <c r="T45" s="170" t="s">
        <v>46</v>
      </c>
      <c r="U45" s="170" t="s">
        <v>47</v>
      </c>
    </row>
    <row r="46" spans="2:21">
      <c r="B46" s="126"/>
      <c r="K46" s="164"/>
      <c r="L46" s="164"/>
      <c r="M46" s="164"/>
      <c r="N46" s="172" t="s">
        <v>49</v>
      </c>
      <c r="O46" s="173">
        <v>1093</v>
      </c>
      <c r="P46" s="173">
        <v>35284</v>
      </c>
      <c r="Q46" s="140">
        <f t="shared" ref="Q46:Q63" si="1">P46/O46</f>
        <v>32.281793229643185</v>
      </c>
      <c r="R46" s="172" t="s">
        <v>49</v>
      </c>
      <c r="S46" s="173">
        <v>2359</v>
      </c>
      <c r="T46" s="173">
        <v>72389</v>
      </c>
      <c r="U46" s="140">
        <f t="shared" ref="U46:U63" si="2">T46/S46</f>
        <v>30.686307757524375</v>
      </c>
    </row>
    <row r="47" spans="2:21">
      <c r="B47" s="126"/>
      <c r="M47" s="27" t="s">
        <v>84</v>
      </c>
      <c r="N47" s="120" t="s">
        <v>51</v>
      </c>
      <c r="O47" s="122">
        <v>1248</v>
      </c>
      <c r="P47" s="122">
        <v>15063</v>
      </c>
      <c r="Q47" s="119">
        <f t="shared" si="1"/>
        <v>12.069711538461538</v>
      </c>
      <c r="R47" s="120" t="s">
        <v>51</v>
      </c>
      <c r="S47" s="122">
        <v>2343</v>
      </c>
      <c r="T47" s="122">
        <v>24037</v>
      </c>
      <c r="U47" s="119">
        <f t="shared" si="2"/>
        <v>10.259069568928723</v>
      </c>
    </row>
    <row r="48" spans="2:21">
      <c r="N48" s="120" t="s">
        <v>85</v>
      </c>
      <c r="O48" s="122">
        <v>1106</v>
      </c>
      <c r="P48" s="122">
        <v>9910</v>
      </c>
      <c r="Q48" s="119">
        <f t="shared" si="1"/>
        <v>8.9602169981916813</v>
      </c>
      <c r="R48" s="120" t="s">
        <v>85</v>
      </c>
      <c r="S48" s="122">
        <v>2466</v>
      </c>
      <c r="T48" s="122">
        <v>30213</v>
      </c>
      <c r="U48" s="119">
        <f t="shared" si="2"/>
        <v>12.251824817518248</v>
      </c>
    </row>
    <row r="49" spans="2:21">
      <c r="B49" s="174" t="s">
        <v>86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20" t="s">
        <v>87</v>
      </c>
      <c r="O49" s="129">
        <v>1254</v>
      </c>
      <c r="P49" s="122">
        <v>19283</v>
      </c>
      <c r="Q49" s="119">
        <f t="shared" si="1"/>
        <v>15.37719298245614</v>
      </c>
      <c r="R49" s="120" t="s">
        <v>87</v>
      </c>
      <c r="S49" s="122">
        <v>2716</v>
      </c>
      <c r="T49" s="122">
        <v>49595</v>
      </c>
      <c r="U49" s="119">
        <f t="shared" si="2"/>
        <v>18.260309278350515</v>
      </c>
    </row>
    <row r="50" spans="2:21" ht="18.5" thickBot="1">
      <c r="N50" s="120" t="s">
        <v>88</v>
      </c>
      <c r="O50" s="122">
        <v>1236</v>
      </c>
      <c r="P50" s="129">
        <v>40864</v>
      </c>
      <c r="Q50" s="131">
        <f t="shared" si="1"/>
        <v>33.061488673139159</v>
      </c>
      <c r="R50" s="120" t="s">
        <v>88</v>
      </c>
      <c r="S50" s="122">
        <v>2726</v>
      </c>
      <c r="T50" s="129">
        <v>102450</v>
      </c>
      <c r="U50" s="131">
        <f t="shared" si="2"/>
        <v>37.582538517975053</v>
      </c>
    </row>
    <row r="51" spans="2:21">
      <c r="N51" s="176" t="s">
        <v>60</v>
      </c>
      <c r="O51" s="177">
        <f>AVERAGE(O46:O50)</f>
        <v>1187.4000000000001</v>
      </c>
      <c r="P51" s="177">
        <f>AVERAGE(P46:P50)</f>
        <v>24080.799999999999</v>
      </c>
      <c r="Q51" s="178">
        <f t="shared" si="1"/>
        <v>20.280276233788108</v>
      </c>
      <c r="R51" s="176" t="s">
        <v>60</v>
      </c>
      <c r="S51" s="177">
        <f>AVERAGE(S46:S50)</f>
        <v>2522</v>
      </c>
      <c r="T51" s="177">
        <f>AVERAGE(T46:T50)</f>
        <v>55736.800000000003</v>
      </c>
      <c r="U51" s="178">
        <f t="shared" si="2"/>
        <v>22.100237906423473</v>
      </c>
    </row>
    <row r="52" spans="2:21">
      <c r="J52" s="41" t="s">
        <v>89</v>
      </c>
      <c r="K52" s="179"/>
      <c r="L52" s="179"/>
      <c r="N52" s="180" t="s">
        <v>90</v>
      </c>
      <c r="O52" s="181">
        <v>1127</v>
      </c>
      <c r="P52" s="181">
        <v>35465</v>
      </c>
      <c r="Q52" s="182">
        <f t="shared" si="1"/>
        <v>31.468500443655724</v>
      </c>
      <c r="R52" s="180" t="s">
        <v>90</v>
      </c>
      <c r="S52" s="181">
        <v>2605</v>
      </c>
      <c r="T52" s="181">
        <v>68725</v>
      </c>
      <c r="U52" s="182">
        <f t="shared" si="2"/>
        <v>26.381957773512475</v>
      </c>
    </row>
    <row r="53" spans="2:21">
      <c r="K53" s="43"/>
      <c r="L53" s="43"/>
      <c r="N53" s="120" t="s">
        <v>91</v>
      </c>
      <c r="O53" s="122">
        <v>1027</v>
      </c>
      <c r="P53" s="122">
        <v>10066</v>
      </c>
      <c r="Q53" s="119">
        <f t="shared" si="1"/>
        <v>9.8013631937682568</v>
      </c>
      <c r="R53" s="120" t="s">
        <v>91</v>
      </c>
      <c r="S53" s="122">
        <v>2343</v>
      </c>
      <c r="T53" s="122">
        <v>19462</v>
      </c>
      <c r="U53" s="119">
        <f t="shared" si="2"/>
        <v>8.3064447289799404</v>
      </c>
    </row>
    <row r="54" spans="2:21">
      <c r="K54" s="43"/>
      <c r="L54" s="43"/>
      <c r="N54" s="120" t="s">
        <v>92</v>
      </c>
      <c r="O54" s="122">
        <v>954</v>
      </c>
      <c r="P54" s="122">
        <v>4925</v>
      </c>
      <c r="Q54" s="119">
        <f t="shared" si="1"/>
        <v>5.1624737945492658</v>
      </c>
      <c r="R54" s="120" t="s">
        <v>92</v>
      </c>
      <c r="S54" s="122">
        <v>2539</v>
      </c>
      <c r="T54" s="122">
        <v>29599</v>
      </c>
      <c r="U54" s="119">
        <f t="shared" si="2"/>
        <v>11.657739267428122</v>
      </c>
    </row>
    <row r="55" spans="2:21">
      <c r="N55" s="120" t="s">
        <v>93</v>
      </c>
      <c r="O55" s="122">
        <v>1200</v>
      </c>
      <c r="P55" s="122">
        <v>28140</v>
      </c>
      <c r="Q55" s="119">
        <f t="shared" si="1"/>
        <v>23.45</v>
      </c>
      <c r="R55" s="183" t="s">
        <v>93</v>
      </c>
      <c r="S55" s="129">
        <v>2882</v>
      </c>
      <c r="T55" s="144">
        <v>80799</v>
      </c>
      <c r="U55" s="145">
        <f t="shared" si="2"/>
        <v>28.035739070090216</v>
      </c>
    </row>
    <row r="56" spans="2:21">
      <c r="B56" t="s">
        <v>13</v>
      </c>
      <c r="E56" t="s">
        <v>94</v>
      </c>
      <c r="N56" s="120" t="s">
        <v>95</v>
      </c>
      <c r="O56" s="122">
        <v>1073</v>
      </c>
      <c r="P56" s="122">
        <v>16010</v>
      </c>
      <c r="Q56" s="119">
        <f t="shared" si="1"/>
        <v>14.920782851817334</v>
      </c>
      <c r="R56" s="120" t="s">
        <v>95</v>
      </c>
      <c r="S56" s="122">
        <v>2434</v>
      </c>
      <c r="T56" s="122">
        <v>41208</v>
      </c>
      <c r="U56" s="119">
        <f t="shared" si="2"/>
        <v>16.930156121610519</v>
      </c>
    </row>
    <row r="57" spans="2:21" ht="18.5" thickBot="1">
      <c r="B57" t="s">
        <v>15</v>
      </c>
      <c r="E57" t="s">
        <v>16</v>
      </c>
      <c r="N57" s="152"/>
      <c r="O57" s="149">
        <f>O46+O47+O48+O49+O50++O52+O53+O54+O55+O56</f>
        <v>11318</v>
      </c>
      <c r="P57" s="149">
        <f>P46+P47+P48+P49+P50+P52+P53+P54+P55+P56</f>
        <v>215010</v>
      </c>
      <c r="Q57" s="151">
        <f t="shared" si="1"/>
        <v>18.997172645343699</v>
      </c>
      <c r="R57" s="152"/>
      <c r="S57" s="149">
        <f>S46+S47+S48+S49+S50+S52+S53+S54+S55+S56</f>
        <v>25413</v>
      </c>
      <c r="T57" s="149">
        <f>T46+T47+T48+T49+T50+T52+T53+T54+T55+T56</f>
        <v>518477</v>
      </c>
      <c r="U57" s="151">
        <f t="shared" si="2"/>
        <v>20.402038326840593</v>
      </c>
    </row>
    <row r="58" spans="2:21">
      <c r="B58" t="s">
        <v>17</v>
      </c>
      <c r="N58" s="159" t="s">
        <v>73</v>
      </c>
      <c r="O58" s="160">
        <f>O57/10</f>
        <v>1131.8</v>
      </c>
      <c r="P58" s="160">
        <f>P57/10</f>
        <v>21501</v>
      </c>
      <c r="Q58" s="178">
        <f t="shared" si="1"/>
        <v>18.997172645343699</v>
      </c>
      <c r="R58" s="159" t="s">
        <v>73</v>
      </c>
      <c r="S58" s="160">
        <f>S57/10</f>
        <v>2541.3000000000002</v>
      </c>
      <c r="T58" s="160">
        <f>T57/10</f>
        <v>51847.7</v>
      </c>
      <c r="U58" s="178">
        <f t="shared" si="2"/>
        <v>20.402038326840589</v>
      </c>
    </row>
    <row r="59" spans="2:21">
      <c r="B59" s="49" t="s">
        <v>18</v>
      </c>
      <c r="C59" s="50"/>
      <c r="D59" s="51"/>
      <c r="E59" s="52" t="s">
        <v>19</v>
      </c>
      <c r="F59" s="52"/>
      <c r="G59" s="53" t="s">
        <v>20</v>
      </c>
      <c r="H59" s="53"/>
      <c r="I59" s="54" t="s">
        <v>21</v>
      </c>
      <c r="J59" s="54"/>
      <c r="K59" s="54"/>
      <c r="L59" s="54"/>
      <c r="N59" s="120" t="s">
        <v>96</v>
      </c>
      <c r="O59" s="122">
        <v>1010</v>
      </c>
      <c r="P59" s="122">
        <v>20193</v>
      </c>
      <c r="Q59" s="119">
        <f t="shared" si="1"/>
        <v>19.993069306930693</v>
      </c>
      <c r="R59" s="120" t="s">
        <v>96</v>
      </c>
      <c r="S59" s="122">
        <v>2194</v>
      </c>
      <c r="T59" s="122">
        <v>45264</v>
      </c>
      <c r="U59" s="119">
        <f t="shared" si="2"/>
        <v>20.630811303555152</v>
      </c>
    </row>
    <row r="60" spans="2:21">
      <c r="B60" s="184" t="s">
        <v>22</v>
      </c>
      <c r="D60" s="141"/>
      <c r="E60" s="58">
        <f>K67</f>
        <v>2191</v>
      </c>
      <c r="F60" s="59" t="s">
        <v>23</v>
      </c>
      <c r="G60" s="185">
        <f>K70</f>
        <v>2359</v>
      </c>
      <c r="H60" s="61" t="s">
        <v>23</v>
      </c>
      <c r="I60" s="62">
        <f>K67-K70</f>
        <v>-168</v>
      </c>
      <c r="J60" s="63" t="s">
        <v>23</v>
      </c>
      <c r="K60" s="64">
        <f>(K67/K70*100)</f>
        <v>92.87833827893175</v>
      </c>
      <c r="L60" s="63" t="s">
        <v>24</v>
      </c>
      <c r="N60" s="120" t="s">
        <v>97</v>
      </c>
      <c r="O60" s="122">
        <v>915</v>
      </c>
      <c r="P60" s="122">
        <v>13864</v>
      </c>
      <c r="Q60" s="119">
        <f t="shared" si="1"/>
        <v>15.151912568306011</v>
      </c>
      <c r="R60" s="120" t="s">
        <v>97</v>
      </c>
      <c r="S60" s="122">
        <v>2191</v>
      </c>
      <c r="T60" s="122">
        <v>31469</v>
      </c>
      <c r="U60" s="119">
        <f t="shared" si="2"/>
        <v>14.362848014605204</v>
      </c>
    </row>
    <row r="61" spans="2:21">
      <c r="B61" s="186" t="s">
        <v>25</v>
      </c>
      <c r="C61" s="187"/>
      <c r="D61" s="188"/>
      <c r="E61" s="189">
        <f>L67</f>
        <v>109639</v>
      </c>
      <c r="F61" s="59" t="s">
        <v>26</v>
      </c>
      <c r="G61" s="185">
        <f>L70</f>
        <v>72389</v>
      </c>
      <c r="H61" s="61" t="s">
        <v>26</v>
      </c>
      <c r="I61" s="62">
        <f>L67-L70</f>
        <v>37250</v>
      </c>
      <c r="J61" s="63" t="s">
        <v>26</v>
      </c>
      <c r="K61" s="64">
        <f>(L67/L70*100)</f>
        <v>151.45809446186576</v>
      </c>
      <c r="L61" s="63" t="s">
        <v>24</v>
      </c>
      <c r="N61" s="120" t="s">
        <v>98</v>
      </c>
      <c r="O61" s="122">
        <v>697</v>
      </c>
      <c r="P61" s="122">
        <v>3972</v>
      </c>
      <c r="Q61" s="119">
        <f t="shared" si="1"/>
        <v>5.6987087517933999</v>
      </c>
      <c r="R61" s="120" t="s">
        <v>98</v>
      </c>
      <c r="S61" s="122">
        <v>1829</v>
      </c>
      <c r="T61" s="122">
        <v>8830</v>
      </c>
      <c r="U61" s="119">
        <f t="shared" si="2"/>
        <v>4.8277747402952436</v>
      </c>
    </row>
    <row r="62" spans="2:21">
      <c r="B62" s="70" t="s">
        <v>27</v>
      </c>
      <c r="C62" s="71"/>
      <c r="D62" s="71"/>
      <c r="E62" s="71"/>
      <c r="F62" s="72"/>
      <c r="N62" s="120" t="s">
        <v>99</v>
      </c>
      <c r="O62" s="122">
        <v>847</v>
      </c>
      <c r="P62" s="122">
        <v>2922</v>
      </c>
      <c r="Q62" s="119">
        <f t="shared" si="1"/>
        <v>3.449822904368359</v>
      </c>
      <c r="R62" s="120" t="s">
        <v>99</v>
      </c>
      <c r="S62" s="122">
        <v>1918</v>
      </c>
      <c r="T62" s="122">
        <v>10640</v>
      </c>
      <c r="U62" s="119">
        <f t="shared" si="2"/>
        <v>5.5474452554744529</v>
      </c>
    </row>
    <row r="63" spans="2:21">
      <c r="B63" s="78"/>
      <c r="C63" s="190" t="s">
        <v>29</v>
      </c>
      <c r="D63" s="191"/>
      <c r="E63" s="192" t="s">
        <v>100</v>
      </c>
      <c r="F63" s="193"/>
      <c r="G63" s="54" t="s">
        <v>31</v>
      </c>
      <c r="H63" s="54"/>
      <c r="I63" s="54" t="s">
        <v>32</v>
      </c>
      <c r="J63" s="54"/>
      <c r="K63" s="54" t="s">
        <v>33</v>
      </c>
      <c r="L63" s="54"/>
      <c r="M63" s="194" t="s">
        <v>34</v>
      </c>
      <c r="N63" s="120" t="s">
        <v>101</v>
      </c>
      <c r="O63" s="122">
        <v>725</v>
      </c>
      <c r="P63" s="122">
        <v>2936</v>
      </c>
      <c r="Q63" s="119">
        <f t="shared" si="1"/>
        <v>4.049655172413793</v>
      </c>
      <c r="R63" s="120" t="s">
        <v>101</v>
      </c>
      <c r="S63" s="122">
        <v>1761</v>
      </c>
      <c r="T63" s="122">
        <v>11440</v>
      </c>
      <c r="U63" s="119">
        <f t="shared" si="2"/>
        <v>6.4963089153889833</v>
      </c>
    </row>
    <row r="64" spans="2:21" ht="24">
      <c r="B64" s="83" t="s">
        <v>36</v>
      </c>
      <c r="C64" s="195" t="s">
        <v>102</v>
      </c>
      <c r="D64" s="195"/>
      <c r="E64" s="196" t="s">
        <v>38</v>
      </c>
      <c r="F64" s="196" t="s">
        <v>39</v>
      </c>
      <c r="G64" s="196" t="s">
        <v>38</v>
      </c>
      <c r="H64" s="196" t="s">
        <v>39</v>
      </c>
      <c r="I64" s="196" t="s">
        <v>38</v>
      </c>
      <c r="J64" s="197" t="s">
        <v>39</v>
      </c>
      <c r="K64" s="196" t="s">
        <v>38</v>
      </c>
      <c r="L64" s="196" t="s">
        <v>39</v>
      </c>
      <c r="M64" s="198"/>
    </row>
    <row r="65" spans="1:21">
      <c r="B65" s="199" t="s">
        <v>103</v>
      </c>
      <c r="C65" s="200" t="s">
        <v>19</v>
      </c>
      <c r="D65" s="201" t="s">
        <v>104</v>
      </c>
      <c r="E65" s="99">
        <f t="shared" ref="E65:J65" si="3">E23</f>
        <v>481</v>
      </c>
      <c r="F65" s="99">
        <f t="shared" si="3"/>
        <v>17751</v>
      </c>
      <c r="G65" s="99">
        <f t="shared" si="3"/>
        <v>617</v>
      </c>
      <c r="H65" s="202">
        <f t="shared" si="3"/>
        <v>37745</v>
      </c>
      <c r="I65" s="99">
        <f t="shared" si="3"/>
        <v>211</v>
      </c>
      <c r="J65" s="202">
        <f t="shared" si="3"/>
        <v>12710</v>
      </c>
      <c r="K65" s="99">
        <f t="shared" ref="K65:L70" si="4">SUM(E65,G65,I65)</f>
        <v>1309</v>
      </c>
      <c r="L65" s="202">
        <f t="shared" si="4"/>
        <v>68206</v>
      </c>
      <c r="M65" s="100">
        <f t="shared" ref="M65:M70" si="5">L65/K65</f>
        <v>52.105423987776931</v>
      </c>
    </row>
    <row r="66" spans="1:21">
      <c r="B66" s="203"/>
      <c r="C66" s="204"/>
      <c r="D66" s="201" t="s">
        <v>105</v>
      </c>
      <c r="E66" s="205">
        <v>353</v>
      </c>
      <c r="F66" s="205">
        <v>11315</v>
      </c>
      <c r="G66" s="205">
        <v>432</v>
      </c>
      <c r="H66" s="206">
        <v>27738</v>
      </c>
      <c r="I66" s="205">
        <v>97</v>
      </c>
      <c r="J66" s="206">
        <v>2380</v>
      </c>
      <c r="K66" s="99">
        <f>SUM(E66,G66,I66)</f>
        <v>882</v>
      </c>
      <c r="L66" s="202">
        <f t="shared" si="4"/>
        <v>41433</v>
      </c>
      <c r="M66" s="100">
        <f t="shared" si="5"/>
        <v>46.976190476190474</v>
      </c>
    </row>
    <row r="67" spans="1:21">
      <c r="B67" s="203"/>
      <c r="C67" s="207"/>
      <c r="D67" s="201" t="s">
        <v>106</v>
      </c>
      <c r="E67" s="99">
        <f t="shared" ref="E67:J67" si="6">SUM(E65:E66)</f>
        <v>834</v>
      </c>
      <c r="F67" s="99">
        <f t="shared" si="6"/>
        <v>29066</v>
      </c>
      <c r="G67" s="99">
        <f t="shared" si="6"/>
        <v>1049</v>
      </c>
      <c r="H67" s="202">
        <f t="shared" si="6"/>
        <v>65483</v>
      </c>
      <c r="I67" s="99">
        <f t="shared" si="6"/>
        <v>308</v>
      </c>
      <c r="J67" s="202">
        <f t="shared" si="6"/>
        <v>15090</v>
      </c>
      <c r="K67" s="99">
        <f t="shared" si="4"/>
        <v>2191</v>
      </c>
      <c r="L67" s="202">
        <f t="shared" si="4"/>
        <v>109639</v>
      </c>
      <c r="M67" s="100">
        <f t="shared" si="5"/>
        <v>50.040620721131901</v>
      </c>
    </row>
    <row r="68" spans="1:21">
      <c r="B68" s="208"/>
      <c r="C68" s="209" t="s">
        <v>20</v>
      </c>
      <c r="D68" s="210" t="s">
        <v>104</v>
      </c>
      <c r="E68" s="211">
        <f t="shared" ref="E68:L68" si="7">E24</f>
        <v>527</v>
      </c>
      <c r="F68" s="211">
        <f t="shared" si="7"/>
        <v>15445</v>
      </c>
      <c r="G68" s="211">
        <f t="shared" si="7"/>
        <v>561</v>
      </c>
      <c r="H68" s="212">
        <f t="shared" si="7"/>
        <v>18105</v>
      </c>
      <c r="I68" s="211">
        <f t="shared" si="7"/>
        <v>178</v>
      </c>
      <c r="J68" s="212">
        <f t="shared" si="7"/>
        <v>3555</v>
      </c>
      <c r="K68" s="211">
        <f t="shared" si="7"/>
        <v>1266</v>
      </c>
      <c r="L68" s="212">
        <f t="shared" si="7"/>
        <v>37105</v>
      </c>
      <c r="M68" s="213">
        <f t="shared" si="5"/>
        <v>29.308846761453395</v>
      </c>
    </row>
    <row r="69" spans="1:21">
      <c r="B69" s="208"/>
      <c r="C69" s="209"/>
      <c r="D69" s="214" t="s">
        <v>105</v>
      </c>
      <c r="E69" s="215">
        <f>[1]H30月別調査結果!E67</f>
        <v>432</v>
      </c>
      <c r="F69" s="215">
        <f>[1]H30月別調査結果!F67</f>
        <v>10794</v>
      </c>
      <c r="G69" s="215">
        <f>[1]H30月別調査結果!G67</f>
        <v>504</v>
      </c>
      <c r="H69" s="215">
        <f>[1]H30月別調査結果!H67</f>
        <v>21420</v>
      </c>
      <c r="I69" s="215">
        <f>[1]H30月別調査結果!I67</f>
        <v>157</v>
      </c>
      <c r="J69" s="215">
        <f>[1]H30月別調査結果!J67</f>
        <v>3070</v>
      </c>
      <c r="K69" s="215">
        <f>SUM(E69,G69,I69)</f>
        <v>1093</v>
      </c>
      <c r="L69" s="216">
        <f t="shared" si="4"/>
        <v>35284</v>
      </c>
      <c r="M69" s="217">
        <f t="shared" si="5"/>
        <v>32.281793229643185</v>
      </c>
    </row>
    <row r="70" spans="1:21">
      <c r="B70" s="109"/>
      <c r="C70" s="218"/>
      <c r="D70" s="219" t="s">
        <v>106</v>
      </c>
      <c r="E70" s="215">
        <f t="shared" ref="E70:J70" si="8">SUM(E68:E69)</f>
        <v>959</v>
      </c>
      <c r="F70" s="215">
        <f t="shared" si="8"/>
        <v>26239</v>
      </c>
      <c r="G70" s="215">
        <f t="shared" si="8"/>
        <v>1065</v>
      </c>
      <c r="H70" s="216">
        <f t="shared" si="8"/>
        <v>39525</v>
      </c>
      <c r="I70" s="215">
        <f t="shared" si="8"/>
        <v>335</v>
      </c>
      <c r="J70" s="216">
        <f t="shared" si="8"/>
        <v>6625</v>
      </c>
      <c r="K70" s="215">
        <f t="shared" si="4"/>
        <v>2359</v>
      </c>
      <c r="L70" s="216">
        <f t="shared" si="4"/>
        <v>72389</v>
      </c>
      <c r="M70" s="217">
        <f t="shared" si="5"/>
        <v>30.686307757524375</v>
      </c>
    </row>
    <row r="71" spans="1:21">
      <c r="B71" s="220" t="s">
        <v>107</v>
      </c>
      <c r="C71" s="221"/>
      <c r="D71" s="221"/>
      <c r="E71" s="222">
        <f t="shared" ref="E71:M71" si="9">E67/E70*100</f>
        <v>86.965589155370182</v>
      </c>
      <c r="F71" s="223">
        <f t="shared" si="9"/>
        <v>110.77403864476543</v>
      </c>
      <c r="G71" s="222">
        <f t="shared" si="9"/>
        <v>98.497652582159617</v>
      </c>
      <c r="H71" s="223">
        <f t="shared" si="9"/>
        <v>165.67488931056295</v>
      </c>
      <c r="I71" s="222">
        <f t="shared" si="9"/>
        <v>91.940298507462686</v>
      </c>
      <c r="J71" s="223">
        <f t="shared" si="9"/>
        <v>227.77358490566039</v>
      </c>
      <c r="K71" s="222">
        <f t="shared" si="9"/>
        <v>92.87833827893175</v>
      </c>
      <c r="L71" s="223">
        <f t="shared" si="9"/>
        <v>151.45809446186576</v>
      </c>
      <c r="M71" s="224">
        <f t="shared" si="9"/>
        <v>163.07149467619411</v>
      </c>
    </row>
    <row r="73" spans="1:21">
      <c r="B73" s="123" t="s">
        <v>55</v>
      </c>
      <c r="C73" s="124"/>
      <c r="D73" s="125"/>
      <c r="E73" s="126"/>
      <c r="F73" s="126"/>
      <c r="G73" s="126"/>
      <c r="H73" s="126"/>
      <c r="I73" s="126"/>
      <c r="J73" s="126"/>
      <c r="K73" s="126"/>
      <c r="L73" s="127"/>
      <c r="M73" s="128"/>
    </row>
    <row r="74" spans="1:21">
      <c r="B74" s="127"/>
      <c r="C74" s="127"/>
      <c r="D74" s="127"/>
      <c r="E74" s="126"/>
      <c r="F74" s="126"/>
      <c r="G74" s="126"/>
      <c r="H74" s="126"/>
      <c r="I74" s="126"/>
      <c r="J74" s="126"/>
      <c r="K74" s="126"/>
      <c r="L74" s="127"/>
      <c r="M74" s="128"/>
    </row>
    <row r="75" spans="1:21">
      <c r="A75" s="126"/>
      <c r="B75" t="s">
        <v>108</v>
      </c>
    </row>
    <row r="76" spans="1:21">
      <c r="A76" s="126"/>
      <c r="B76" s="132" t="s">
        <v>109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26"/>
      <c r="O76" s="126"/>
      <c r="P76" s="126"/>
      <c r="Q76" s="126"/>
      <c r="R76" s="126"/>
      <c r="S76" s="126"/>
      <c r="T76" s="126"/>
      <c r="U76" s="126"/>
    </row>
    <row r="77" spans="1:21">
      <c r="A77" s="126"/>
      <c r="B77" t="s">
        <v>110</v>
      </c>
      <c r="N77" s="126"/>
      <c r="O77" s="126"/>
      <c r="P77" s="126"/>
      <c r="Q77" s="126"/>
      <c r="R77" s="126"/>
      <c r="S77" s="126"/>
      <c r="T77" s="126"/>
      <c r="U77" s="126"/>
    </row>
    <row r="78" spans="1:21">
      <c r="A78" s="126"/>
      <c r="B78" t="s">
        <v>111</v>
      </c>
      <c r="M78" s="225"/>
      <c r="N78" s="126"/>
      <c r="O78" s="126"/>
      <c r="P78" s="126"/>
      <c r="Q78" s="126"/>
      <c r="R78" s="126"/>
      <c r="S78" s="126"/>
      <c r="T78" s="126"/>
      <c r="U78" s="126"/>
    </row>
    <row r="79" spans="1:21">
      <c r="B79" t="s">
        <v>112</v>
      </c>
      <c r="N79" s="126"/>
      <c r="O79" s="126"/>
      <c r="P79" s="126"/>
      <c r="Q79" s="126"/>
      <c r="R79" s="126"/>
      <c r="S79" s="126"/>
      <c r="T79" s="126"/>
      <c r="U79" s="126"/>
    </row>
    <row r="80" spans="1:21">
      <c r="B80" t="s">
        <v>113</v>
      </c>
      <c r="M80" s="225"/>
    </row>
    <row r="81" spans="1:21">
      <c r="B81" s="226" t="s">
        <v>114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5"/>
    </row>
    <row r="82" spans="1:21"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7"/>
    </row>
    <row r="83" spans="1:2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</row>
    <row r="84" spans="1:21">
      <c r="C84" s="126"/>
      <c r="K84" s="164"/>
      <c r="L84" s="164"/>
      <c r="M84" s="164"/>
    </row>
    <row r="85" spans="1:21">
      <c r="C85" s="126"/>
      <c r="K85" s="164"/>
      <c r="L85" s="164"/>
      <c r="M85" s="164"/>
    </row>
    <row r="86" spans="1:21">
      <c r="M86" s="27" t="s">
        <v>115</v>
      </c>
      <c r="N86" s="228" t="s">
        <v>116</v>
      </c>
      <c r="O86" s="229"/>
      <c r="P86" s="230"/>
      <c r="Q86" s="231"/>
      <c r="R86" s="232" t="s">
        <v>117</v>
      </c>
      <c r="S86" s="233"/>
      <c r="T86" s="234"/>
      <c r="U86" s="235"/>
    </row>
    <row r="87" spans="1:21" ht="18.5" thickBot="1"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169" t="s">
        <v>7</v>
      </c>
      <c r="O87" s="170" t="s">
        <v>45</v>
      </c>
      <c r="P87" s="170" t="s">
        <v>46</v>
      </c>
      <c r="Q87" s="170" t="s">
        <v>47</v>
      </c>
      <c r="R87" s="169" t="s">
        <v>7</v>
      </c>
      <c r="S87" s="170" t="s">
        <v>45</v>
      </c>
      <c r="T87" s="170" t="s">
        <v>46</v>
      </c>
      <c r="U87" s="170" t="s">
        <v>47</v>
      </c>
    </row>
    <row r="88" spans="1:21">
      <c r="D88" s="34" t="s">
        <v>118</v>
      </c>
      <c r="E88" s="35"/>
      <c r="F88" s="35"/>
      <c r="G88" s="35"/>
      <c r="H88" s="35"/>
      <c r="I88" s="35"/>
      <c r="J88" s="35"/>
      <c r="K88" s="35"/>
      <c r="L88" s="35"/>
      <c r="N88" s="172" t="s">
        <v>49</v>
      </c>
      <c r="O88" s="173">
        <v>1048</v>
      </c>
      <c r="P88" s="173">
        <v>39336</v>
      </c>
      <c r="Q88" s="119">
        <f>P88/O88</f>
        <v>37.534351145038165</v>
      </c>
      <c r="R88" s="172" t="s">
        <v>49</v>
      </c>
      <c r="S88" s="173">
        <v>3407</v>
      </c>
      <c r="T88" s="173">
        <v>111725</v>
      </c>
      <c r="U88" s="119">
        <f>T88/S88</f>
        <v>32.792779571470504</v>
      </c>
    </row>
    <row r="89" spans="1:21">
      <c r="D89" s="237"/>
      <c r="E89" s="238"/>
      <c r="F89" s="238"/>
      <c r="G89" s="238"/>
      <c r="H89" s="238"/>
      <c r="I89" s="238"/>
      <c r="J89" s="238"/>
      <c r="K89" s="238"/>
      <c r="L89" s="238"/>
      <c r="N89" s="120" t="s">
        <v>51</v>
      </c>
      <c r="O89" s="122">
        <v>942</v>
      </c>
      <c r="P89" s="122">
        <v>9518</v>
      </c>
      <c r="Q89" s="119">
        <f>P89/O89</f>
        <v>10.104033970276008</v>
      </c>
      <c r="R89" s="120" t="s">
        <v>51</v>
      </c>
      <c r="S89" s="122">
        <v>3285</v>
      </c>
      <c r="T89" s="122">
        <v>33555</v>
      </c>
      <c r="U89" s="119">
        <f>T89/S89</f>
        <v>10.214611872146119</v>
      </c>
    </row>
    <row r="90" spans="1:21">
      <c r="J90" s="41" t="s">
        <v>119</v>
      </c>
      <c r="K90" s="239"/>
      <c r="L90" s="239"/>
      <c r="M90" s="240"/>
      <c r="N90" s="120" t="s">
        <v>85</v>
      </c>
      <c r="O90" s="122">
        <v>1094</v>
      </c>
      <c r="P90" s="122">
        <v>5806</v>
      </c>
      <c r="Q90" s="119">
        <f>P90/O90</f>
        <v>5.3071297989031079</v>
      </c>
      <c r="R90" s="120" t="s">
        <v>85</v>
      </c>
      <c r="S90" s="122">
        <v>3560</v>
      </c>
      <c r="T90" s="122">
        <v>36019</v>
      </c>
      <c r="U90" s="119">
        <f>T90/S90</f>
        <v>10.117696629213484</v>
      </c>
    </row>
    <row r="91" spans="1:21">
      <c r="K91" s="43"/>
      <c r="L91" s="43"/>
      <c r="N91" s="120" t="s">
        <v>87</v>
      </c>
      <c r="O91" s="122">
        <v>1009</v>
      </c>
      <c r="P91" s="122">
        <v>6728</v>
      </c>
      <c r="Q91" s="119">
        <f>P91/O91</f>
        <v>6.6679881070366696</v>
      </c>
      <c r="R91" s="120" t="s">
        <v>87</v>
      </c>
      <c r="S91" s="122">
        <v>3725</v>
      </c>
      <c r="T91" s="122">
        <v>56323</v>
      </c>
      <c r="U91" s="119">
        <f>T91/S91</f>
        <v>15.12026845637584</v>
      </c>
    </row>
    <row r="92" spans="1:21" ht="18.5" thickBot="1">
      <c r="K92" s="43"/>
      <c r="L92" s="43"/>
      <c r="N92" s="241" t="s">
        <v>88</v>
      </c>
      <c r="O92" s="129">
        <v>1113</v>
      </c>
      <c r="P92" s="122">
        <v>18569</v>
      </c>
      <c r="Q92" s="119">
        <f>P92/O92</f>
        <v>16.683737646001799</v>
      </c>
      <c r="R92" s="241" t="s">
        <v>88</v>
      </c>
      <c r="S92" s="129">
        <v>3839</v>
      </c>
      <c r="T92" s="129">
        <v>121019</v>
      </c>
      <c r="U92" s="131">
        <f>T92/S92</f>
        <v>31.523573847356083</v>
      </c>
    </row>
    <row r="93" spans="1:21">
      <c r="N93" s="176" t="s">
        <v>60</v>
      </c>
      <c r="O93" s="242">
        <f>AVERAGE(O88:O92)</f>
        <v>1041.2</v>
      </c>
      <c r="P93" s="243">
        <f>AVERAGE(P88:P92)</f>
        <v>15991.4</v>
      </c>
      <c r="Q93" s="244">
        <f>SUM(Q88:Q92)/5</f>
        <v>15.25944813345115</v>
      </c>
      <c r="R93" s="176" t="s">
        <v>60</v>
      </c>
      <c r="S93" s="177">
        <f>AVERAGE(S88:S92)</f>
        <v>3563.2</v>
      </c>
      <c r="T93" s="177">
        <f>AVERAGE(T88:T92)</f>
        <v>71728.2</v>
      </c>
      <c r="U93" s="245">
        <f>SUM(U88:U92)/5</f>
        <v>19.953786075312404</v>
      </c>
    </row>
    <row r="94" spans="1:21">
      <c r="B94" t="s">
        <v>13</v>
      </c>
      <c r="E94" t="s">
        <v>120</v>
      </c>
      <c r="N94" s="180" t="s">
        <v>90</v>
      </c>
      <c r="O94" s="181">
        <v>1059</v>
      </c>
      <c r="P94" s="246">
        <v>27286</v>
      </c>
      <c r="Q94" s="247">
        <f>P94/O94</f>
        <v>25.765816808309726</v>
      </c>
      <c r="R94" s="180" t="s">
        <v>90</v>
      </c>
      <c r="S94" s="181">
        <v>3664</v>
      </c>
      <c r="T94" s="181">
        <v>96011</v>
      </c>
      <c r="U94" s="182">
        <f>T94/S94</f>
        <v>26.203875545851528</v>
      </c>
    </row>
    <row r="95" spans="1:21">
      <c r="B95" t="s">
        <v>15</v>
      </c>
      <c r="E95" t="s">
        <v>16</v>
      </c>
      <c r="N95" s="120" t="s">
        <v>91</v>
      </c>
      <c r="O95" s="122">
        <v>913</v>
      </c>
      <c r="P95" s="122">
        <v>8630</v>
      </c>
      <c r="Q95" s="119">
        <f>P95/O95</f>
        <v>9.452354874041621</v>
      </c>
      <c r="R95" s="120" t="s">
        <v>91</v>
      </c>
      <c r="S95" s="122">
        <v>3256</v>
      </c>
      <c r="T95" s="122">
        <v>28092</v>
      </c>
      <c r="U95" s="119">
        <f>T95/S95</f>
        <v>8.6277641277641273</v>
      </c>
    </row>
    <row r="96" spans="1:21">
      <c r="B96" t="s">
        <v>17</v>
      </c>
      <c r="N96" s="120" t="s">
        <v>92</v>
      </c>
      <c r="O96" s="122">
        <v>855</v>
      </c>
      <c r="P96" s="122">
        <v>3443</v>
      </c>
      <c r="Q96" s="119">
        <f>P96/O96</f>
        <v>4.0269005847953219</v>
      </c>
      <c r="R96" s="120" t="s">
        <v>92</v>
      </c>
      <c r="S96" s="122">
        <v>3394</v>
      </c>
      <c r="T96" s="122">
        <v>33042</v>
      </c>
      <c r="U96" s="119">
        <f>T96/S96</f>
        <v>9.7354154390100174</v>
      </c>
    </row>
    <row r="97" spans="2:21">
      <c r="B97" s="49" t="s">
        <v>18</v>
      </c>
      <c r="C97" s="50"/>
      <c r="D97" s="51"/>
      <c r="E97" s="52" t="s">
        <v>19</v>
      </c>
      <c r="F97" s="52"/>
      <c r="G97" s="53" t="s">
        <v>20</v>
      </c>
      <c r="H97" s="53"/>
      <c r="I97" s="54" t="s">
        <v>21</v>
      </c>
      <c r="J97" s="54"/>
      <c r="K97" s="54"/>
      <c r="L97" s="54"/>
      <c r="N97" s="120" t="s">
        <v>68</v>
      </c>
      <c r="O97" s="122">
        <v>938</v>
      </c>
      <c r="P97" s="122">
        <v>9257</v>
      </c>
      <c r="Q97" s="119">
        <v>9.8688699360341143</v>
      </c>
      <c r="R97" s="120" t="s">
        <v>68</v>
      </c>
      <c r="S97" s="122">
        <v>3820</v>
      </c>
      <c r="T97" s="122">
        <v>90056</v>
      </c>
      <c r="U97" s="119">
        <v>23.574869109947645</v>
      </c>
    </row>
    <row r="98" spans="2:21">
      <c r="B98" s="55" t="s">
        <v>22</v>
      </c>
      <c r="C98" s="56"/>
      <c r="D98" s="57"/>
      <c r="E98" s="58">
        <f>K113</f>
        <v>3008</v>
      </c>
      <c r="F98" s="59" t="s">
        <v>121</v>
      </c>
      <c r="G98" s="185">
        <f>K114</f>
        <v>3407</v>
      </c>
      <c r="H98" s="61" t="s">
        <v>121</v>
      </c>
      <c r="I98" s="62">
        <f>K113-K114</f>
        <v>-399</v>
      </c>
      <c r="J98" s="63" t="s">
        <v>23</v>
      </c>
      <c r="K98" s="64">
        <f>(K113/K114*100)</f>
        <v>88.288817141179919</v>
      </c>
      <c r="L98" s="63" t="s">
        <v>24</v>
      </c>
      <c r="N98" s="120" t="s">
        <v>95</v>
      </c>
      <c r="O98" s="122">
        <v>852</v>
      </c>
      <c r="P98" s="122">
        <v>12268</v>
      </c>
      <c r="Q98" s="119">
        <f>P98/O98</f>
        <v>14.39906103286385</v>
      </c>
      <c r="R98" s="120" t="s">
        <v>95</v>
      </c>
      <c r="S98" s="122">
        <v>3352</v>
      </c>
      <c r="T98" s="122">
        <v>53476</v>
      </c>
      <c r="U98" s="119">
        <f>T98/S98</f>
        <v>15.95346062052506</v>
      </c>
    </row>
    <row r="99" spans="2:21" ht="18.5" thickBot="1">
      <c r="B99" s="186" t="s">
        <v>25</v>
      </c>
      <c r="C99" s="187"/>
      <c r="D99" s="188"/>
      <c r="E99" s="189">
        <f>L113</f>
        <v>137814</v>
      </c>
      <c r="F99" s="59" t="s">
        <v>122</v>
      </c>
      <c r="G99" s="185">
        <f>L114</f>
        <v>111725</v>
      </c>
      <c r="H99" s="61" t="s">
        <v>122</v>
      </c>
      <c r="I99" s="62">
        <f>L113-L114</f>
        <v>26089</v>
      </c>
      <c r="J99" s="63" t="s">
        <v>26</v>
      </c>
      <c r="K99" s="64">
        <f>(L113/L114*100)</f>
        <v>123.3510852539718</v>
      </c>
      <c r="L99" s="63" t="s">
        <v>24</v>
      </c>
      <c r="N99" s="152"/>
      <c r="O99" s="149">
        <f>O88+O89+O90+O91+O92+O94+O95+O96+O97+O98</f>
        <v>9823</v>
      </c>
      <c r="P99" s="149">
        <f>P88+P89+P90+P91+P92+P94+P95+P96+P97+P98</f>
        <v>140841</v>
      </c>
      <c r="Q99" s="151">
        <f>P99/O99</f>
        <v>14.337880484577013</v>
      </c>
      <c r="R99" s="152"/>
      <c r="S99" s="149">
        <f>S88+S89+S90+S91+S92+S94+S95+S96+S97+S98</f>
        <v>35302</v>
      </c>
      <c r="T99" s="149">
        <f>T88+T89+T90+T91+T92+T94+T95+T96+T97+T98</f>
        <v>659318</v>
      </c>
      <c r="U99" s="151">
        <f>T99/S99</f>
        <v>18.676505580420372</v>
      </c>
    </row>
    <row r="100" spans="2:21">
      <c r="B100" s="70" t="s">
        <v>27</v>
      </c>
      <c r="C100" s="71"/>
      <c r="D100" s="71"/>
      <c r="E100" s="71"/>
      <c r="F100" s="72"/>
      <c r="N100" s="159" t="s">
        <v>73</v>
      </c>
      <c r="O100" s="156">
        <f>O99/10</f>
        <v>982.3</v>
      </c>
      <c r="P100" s="248">
        <f>P99/10</f>
        <v>14084.1</v>
      </c>
      <c r="Q100" s="249">
        <f>P100/O100</f>
        <v>14.337880484577013</v>
      </c>
      <c r="R100" s="159" t="s">
        <v>73</v>
      </c>
      <c r="S100" s="160">
        <f>S99/10</f>
        <v>3530.2</v>
      </c>
      <c r="T100" s="160">
        <f>T99/10</f>
        <v>65931.8</v>
      </c>
      <c r="U100" s="250">
        <f>T100/S100</f>
        <v>18.676505580420375</v>
      </c>
    </row>
    <row r="101" spans="2:21">
      <c r="B101" s="78"/>
      <c r="C101" s="71"/>
      <c r="D101" s="251" t="s">
        <v>29</v>
      </c>
      <c r="E101" s="114" t="s">
        <v>100</v>
      </c>
      <c r="F101" s="114"/>
      <c r="G101" s="54" t="s">
        <v>31</v>
      </c>
      <c r="H101" s="54"/>
      <c r="I101" s="54" t="s">
        <v>32</v>
      </c>
      <c r="J101" s="54"/>
      <c r="K101" s="54" t="s">
        <v>33</v>
      </c>
      <c r="L101" s="54"/>
      <c r="M101" s="82" t="s">
        <v>34</v>
      </c>
      <c r="N101" s="120" t="s">
        <v>96</v>
      </c>
      <c r="O101" s="122">
        <v>915</v>
      </c>
      <c r="P101" s="122">
        <v>10802</v>
      </c>
      <c r="Q101" s="119">
        <f>P101/O101</f>
        <v>11.805464480874317</v>
      </c>
      <c r="R101" s="120" t="s">
        <v>96</v>
      </c>
      <c r="S101" s="122">
        <v>3209</v>
      </c>
      <c r="T101" s="122">
        <v>56066</v>
      </c>
      <c r="U101" s="119">
        <f>T101/S101</f>
        <v>17.471486444375195</v>
      </c>
    </row>
    <row r="102" spans="2:21" ht="24">
      <c r="B102" s="83" t="s">
        <v>36</v>
      </c>
      <c r="C102" s="252" t="s">
        <v>102</v>
      </c>
      <c r="D102" s="252"/>
      <c r="E102" s="253" t="s">
        <v>38</v>
      </c>
      <c r="F102" s="253" t="s">
        <v>39</v>
      </c>
      <c r="G102" s="253" t="s">
        <v>38</v>
      </c>
      <c r="H102" s="253" t="s">
        <v>39</v>
      </c>
      <c r="I102" s="253" t="s">
        <v>38</v>
      </c>
      <c r="J102" s="253" t="s">
        <v>39</v>
      </c>
      <c r="K102" s="253" t="s">
        <v>38</v>
      </c>
      <c r="L102" s="253" t="s">
        <v>39</v>
      </c>
      <c r="M102" s="94"/>
      <c r="O102" s="121"/>
      <c r="P102" s="121"/>
      <c r="Q102" s="142"/>
      <c r="S102" s="121"/>
      <c r="T102" s="121"/>
      <c r="U102" s="142"/>
    </row>
    <row r="103" spans="2:21">
      <c r="B103" s="95" t="s">
        <v>103</v>
      </c>
      <c r="C103" s="200" t="s">
        <v>19</v>
      </c>
      <c r="D103" s="254" t="s">
        <v>104</v>
      </c>
      <c r="E103" s="99">
        <f t="shared" ref="E103:J103" si="10">E23</f>
        <v>481</v>
      </c>
      <c r="F103" s="99">
        <f t="shared" si="10"/>
        <v>17751</v>
      </c>
      <c r="G103" s="99">
        <f t="shared" si="10"/>
        <v>617</v>
      </c>
      <c r="H103" s="99">
        <f t="shared" si="10"/>
        <v>37745</v>
      </c>
      <c r="I103" s="99">
        <f t="shared" si="10"/>
        <v>211</v>
      </c>
      <c r="J103" s="99">
        <f t="shared" si="10"/>
        <v>12710</v>
      </c>
      <c r="K103" s="99">
        <f t="shared" ref="K103:L109" si="11">SUM(E103,G103,I103)</f>
        <v>1309</v>
      </c>
      <c r="L103" s="99">
        <f t="shared" si="11"/>
        <v>68206</v>
      </c>
      <c r="M103" s="100">
        <f t="shared" ref="M103:M108" si="12">L103/K103</f>
        <v>52.105423987776931</v>
      </c>
      <c r="O103" s="121"/>
      <c r="P103" s="121"/>
      <c r="Q103" s="142"/>
      <c r="S103" s="121"/>
      <c r="T103" s="121"/>
      <c r="U103" s="142"/>
    </row>
    <row r="104" spans="2:21">
      <c r="B104" s="208"/>
      <c r="C104" s="204"/>
      <c r="D104" s="254" t="s">
        <v>105</v>
      </c>
      <c r="E104" s="99">
        <f t="shared" ref="E104:J104" si="13">E66</f>
        <v>353</v>
      </c>
      <c r="F104" s="99">
        <f t="shared" si="13"/>
        <v>11315</v>
      </c>
      <c r="G104" s="99">
        <f t="shared" si="13"/>
        <v>432</v>
      </c>
      <c r="H104" s="99">
        <f t="shared" si="13"/>
        <v>27738</v>
      </c>
      <c r="I104" s="99">
        <f t="shared" si="13"/>
        <v>97</v>
      </c>
      <c r="J104" s="99">
        <f t="shared" si="13"/>
        <v>2380</v>
      </c>
      <c r="K104" s="99">
        <f t="shared" si="11"/>
        <v>882</v>
      </c>
      <c r="L104" s="99">
        <f t="shared" si="11"/>
        <v>41433</v>
      </c>
      <c r="M104" s="100">
        <f t="shared" si="12"/>
        <v>46.976190476190474</v>
      </c>
    </row>
    <row r="105" spans="2:21">
      <c r="B105" s="208"/>
      <c r="C105" s="207"/>
      <c r="D105" s="254" t="s">
        <v>106</v>
      </c>
      <c r="E105" s="99">
        <f t="shared" ref="E105:J105" si="14">SUM(E103:E104)</f>
        <v>834</v>
      </c>
      <c r="F105" s="99">
        <f t="shared" si="14"/>
        <v>29066</v>
      </c>
      <c r="G105" s="99">
        <f t="shared" si="14"/>
        <v>1049</v>
      </c>
      <c r="H105" s="99">
        <f t="shared" si="14"/>
        <v>65483</v>
      </c>
      <c r="I105" s="99">
        <f t="shared" si="14"/>
        <v>308</v>
      </c>
      <c r="J105" s="99">
        <f t="shared" si="14"/>
        <v>15090</v>
      </c>
      <c r="K105" s="99">
        <f t="shared" si="11"/>
        <v>2191</v>
      </c>
      <c r="L105" s="99">
        <f t="shared" si="11"/>
        <v>109639</v>
      </c>
      <c r="M105" s="100">
        <f t="shared" si="12"/>
        <v>50.040620721131901</v>
      </c>
      <c r="N105" s="165" t="s">
        <v>123</v>
      </c>
      <c r="O105" s="166"/>
      <c r="P105" s="255"/>
      <c r="Q105" s="256"/>
      <c r="R105" s="232" t="s">
        <v>124</v>
      </c>
      <c r="S105" s="233"/>
      <c r="T105" s="234"/>
      <c r="U105" s="235"/>
    </row>
    <row r="106" spans="2:21" ht="18.5" thickBot="1">
      <c r="B106" s="208"/>
      <c r="C106" s="257" t="s">
        <v>20</v>
      </c>
      <c r="D106" s="258" t="s">
        <v>104</v>
      </c>
      <c r="E106" s="259">
        <f t="shared" ref="E106:L107" si="15">E68</f>
        <v>527</v>
      </c>
      <c r="F106" s="259">
        <f t="shared" si="15"/>
        <v>15445</v>
      </c>
      <c r="G106" s="259">
        <f t="shared" si="15"/>
        <v>561</v>
      </c>
      <c r="H106" s="259">
        <f t="shared" si="15"/>
        <v>18105</v>
      </c>
      <c r="I106" s="259">
        <f t="shared" si="15"/>
        <v>178</v>
      </c>
      <c r="J106" s="259">
        <f t="shared" si="15"/>
        <v>3555</v>
      </c>
      <c r="K106" s="259">
        <f t="shared" si="15"/>
        <v>1266</v>
      </c>
      <c r="L106" s="259">
        <f t="shared" si="15"/>
        <v>37105</v>
      </c>
      <c r="M106" s="260">
        <f>(L106/K106)</f>
        <v>29.308846761453395</v>
      </c>
      <c r="N106" s="169" t="s">
        <v>7</v>
      </c>
      <c r="O106" s="170" t="s">
        <v>45</v>
      </c>
      <c r="P106" s="170" t="s">
        <v>46</v>
      </c>
      <c r="Q106" s="170" t="s">
        <v>47</v>
      </c>
      <c r="R106" s="169" t="s">
        <v>7</v>
      </c>
      <c r="S106" s="170" t="s">
        <v>45</v>
      </c>
      <c r="T106" s="170" t="s">
        <v>46</v>
      </c>
      <c r="U106" s="170" t="s">
        <v>47</v>
      </c>
    </row>
    <row r="107" spans="2:21">
      <c r="B107" s="208"/>
      <c r="C107" s="209"/>
      <c r="D107" s="258" t="s">
        <v>105</v>
      </c>
      <c r="E107" s="259">
        <f t="shared" si="15"/>
        <v>432</v>
      </c>
      <c r="F107" s="259">
        <f t="shared" si="15"/>
        <v>10794</v>
      </c>
      <c r="G107" s="259">
        <f t="shared" si="15"/>
        <v>504</v>
      </c>
      <c r="H107" s="259">
        <f t="shared" si="15"/>
        <v>21420</v>
      </c>
      <c r="I107" s="259">
        <f t="shared" si="15"/>
        <v>157</v>
      </c>
      <c r="J107" s="259">
        <f t="shared" si="15"/>
        <v>3070</v>
      </c>
      <c r="K107" s="259">
        <f t="shared" si="15"/>
        <v>1093</v>
      </c>
      <c r="L107" s="259">
        <f t="shared" si="15"/>
        <v>35284</v>
      </c>
      <c r="M107" s="260">
        <f>(L107/K107)</f>
        <v>32.281793229643185</v>
      </c>
      <c r="N107" s="172" t="s">
        <v>49</v>
      </c>
      <c r="O107" s="173">
        <v>2000</v>
      </c>
      <c r="P107" s="173">
        <v>60797</v>
      </c>
      <c r="Q107" s="140">
        <f>P107/O107</f>
        <v>30.398499999999999</v>
      </c>
      <c r="R107" s="172" t="s">
        <v>49</v>
      </c>
      <c r="S107" s="173">
        <v>4359</v>
      </c>
      <c r="T107" s="173">
        <v>133186</v>
      </c>
      <c r="U107" s="140">
        <f>T107/S107</f>
        <v>30.55425556320257</v>
      </c>
    </row>
    <row r="108" spans="2:21">
      <c r="B108" s="109"/>
      <c r="C108" s="218"/>
      <c r="D108" s="258" t="s">
        <v>106</v>
      </c>
      <c r="E108" s="259">
        <f t="shared" ref="E108:J108" si="16">SUM(E106:E107)</f>
        <v>959</v>
      </c>
      <c r="F108" s="259">
        <f t="shared" si="16"/>
        <v>26239</v>
      </c>
      <c r="G108" s="259">
        <f t="shared" si="16"/>
        <v>1065</v>
      </c>
      <c r="H108" s="259">
        <f t="shared" si="16"/>
        <v>39525</v>
      </c>
      <c r="I108" s="259">
        <f t="shared" si="16"/>
        <v>335</v>
      </c>
      <c r="J108" s="259">
        <f t="shared" si="16"/>
        <v>6625</v>
      </c>
      <c r="K108" s="259">
        <f t="shared" si="11"/>
        <v>2359</v>
      </c>
      <c r="L108" s="259">
        <f t="shared" si="11"/>
        <v>72389</v>
      </c>
      <c r="M108" s="261">
        <f t="shared" si="12"/>
        <v>30.686307757524375</v>
      </c>
      <c r="N108" s="120" t="s">
        <v>51</v>
      </c>
      <c r="O108" s="122">
        <v>1803</v>
      </c>
      <c r="P108" s="122">
        <v>19334</v>
      </c>
      <c r="Q108" s="119">
        <f>P108/O108</f>
        <v>10.723239046034386</v>
      </c>
      <c r="R108" s="120" t="s">
        <v>51</v>
      </c>
      <c r="S108" s="122">
        <v>4146</v>
      </c>
      <c r="T108" s="122">
        <v>43371</v>
      </c>
      <c r="U108" s="119">
        <f>T108/S108</f>
        <v>10.460926193921852</v>
      </c>
    </row>
    <row r="109" spans="2:21">
      <c r="B109" s="95" t="s">
        <v>125</v>
      </c>
      <c r="C109" s="200" t="s">
        <v>19</v>
      </c>
      <c r="D109" s="254" t="s">
        <v>104</v>
      </c>
      <c r="E109" s="262">
        <v>310</v>
      </c>
      <c r="F109" s="262">
        <v>8470</v>
      </c>
      <c r="G109" s="262">
        <v>394</v>
      </c>
      <c r="H109" s="262">
        <v>18185</v>
      </c>
      <c r="I109" s="262">
        <v>113</v>
      </c>
      <c r="J109" s="262">
        <v>1520</v>
      </c>
      <c r="K109" s="263">
        <f>SUM(E109,G109,I109)</f>
        <v>817</v>
      </c>
      <c r="L109" s="263">
        <f t="shared" si="11"/>
        <v>28175</v>
      </c>
      <c r="M109" s="264">
        <f t="shared" ref="M109:M114" si="17">(L109/K109)</f>
        <v>34.485924112607101</v>
      </c>
      <c r="N109" s="120" t="s">
        <v>85</v>
      </c>
      <c r="O109" s="122">
        <v>1993</v>
      </c>
      <c r="P109" s="122">
        <v>8738</v>
      </c>
      <c r="Q109" s="119">
        <f>P109/O109</f>
        <v>4.384345208228801</v>
      </c>
      <c r="R109" s="120" t="s">
        <v>85</v>
      </c>
      <c r="S109" s="122">
        <v>4459</v>
      </c>
      <c r="T109" s="122">
        <v>38951</v>
      </c>
      <c r="U109" s="119">
        <f>T109/S109</f>
        <v>8.7353666741421847</v>
      </c>
    </row>
    <row r="110" spans="2:21">
      <c r="B110" s="208"/>
      <c r="C110" s="207"/>
      <c r="D110" s="254" t="s">
        <v>106</v>
      </c>
      <c r="E110" s="263">
        <f t="shared" ref="E110:J110" si="18">E109</f>
        <v>310</v>
      </c>
      <c r="F110" s="263">
        <f t="shared" si="18"/>
        <v>8470</v>
      </c>
      <c r="G110" s="263">
        <f t="shared" si="18"/>
        <v>394</v>
      </c>
      <c r="H110" s="263">
        <f t="shared" si="18"/>
        <v>18185</v>
      </c>
      <c r="I110" s="263">
        <f t="shared" si="18"/>
        <v>113</v>
      </c>
      <c r="J110" s="263">
        <f t="shared" si="18"/>
        <v>1520</v>
      </c>
      <c r="K110" s="263">
        <f>SUM(K109:K109)</f>
        <v>817</v>
      </c>
      <c r="L110" s="263">
        <f>SUM(L109:L109)</f>
        <v>28175</v>
      </c>
      <c r="M110" s="264">
        <f t="shared" si="17"/>
        <v>34.485924112607101</v>
      </c>
      <c r="N110" s="120" t="s">
        <v>87</v>
      </c>
      <c r="O110" s="129">
        <v>2200</v>
      </c>
      <c r="P110" s="122">
        <v>18781</v>
      </c>
      <c r="Q110" s="119">
        <f>P110/O110</f>
        <v>8.5368181818181821</v>
      </c>
      <c r="R110" s="120" t="s">
        <v>87</v>
      </c>
      <c r="S110" s="129">
        <v>4916</v>
      </c>
      <c r="T110" s="122">
        <v>68376</v>
      </c>
      <c r="U110" s="119">
        <f>T110/S110</f>
        <v>13.90886899918633</v>
      </c>
    </row>
    <row r="111" spans="2:21" ht="18.5" thickBot="1">
      <c r="B111" s="208"/>
      <c r="C111" s="257" t="s">
        <v>20</v>
      </c>
      <c r="D111" s="258" t="s">
        <v>104</v>
      </c>
      <c r="E111" s="265">
        <f>[1]H30月別調査結果!E112</f>
        <v>442</v>
      </c>
      <c r="F111" s="265">
        <f>[1]H30月別調査結果!F112</f>
        <v>13051</v>
      </c>
      <c r="G111" s="265">
        <f>[1]H30月別調査結果!G112</f>
        <v>496</v>
      </c>
      <c r="H111" s="265">
        <f>[1]H30月別調査結果!H112</f>
        <v>24138</v>
      </c>
      <c r="I111" s="265">
        <f>[1]H30月別調査結果!I112</f>
        <v>110</v>
      </c>
      <c r="J111" s="265">
        <f>[1]H30月別調査結果!J112</f>
        <v>2147</v>
      </c>
      <c r="K111" s="265">
        <f>SUM(E111,G111,I111)</f>
        <v>1048</v>
      </c>
      <c r="L111" s="265">
        <f>SUM(F111,H111,J111)</f>
        <v>39336</v>
      </c>
      <c r="M111" s="260">
        <f t="shared" si="17"/>
        <v>37.534351145038165</v>
      </c>
      <c r="N111" s="241" t="s">
        <v>88</v>
      </c>
      <c r="O111" s="122">
        <v>2161</v>
      </c>
      <c r="P111" s="122">
        <v>39012</v>
      </c>
      <c r="Q111" s="119">
        <f>P111/O111</f>
        <v>18.052753354928274</v>
      </c>
      <c r="R111" s="241" t="s">
        <v>88</v>
      </c>
      <c r="S111" s="122">
        <v>4887</v>
      </c>
      <c r="T111" s="129">
        <v>141462</v>
      </c>
      <c r="U111" s="131">
        <f>T111/S111</f>
        <v>28.94659300184162</v>
      </c>
    </row>
    <row r="112" spans="2:21">
      <c r="B112" s="109"/>
      <c r="C112" s="218"/>
      <c r="D112" s="258" t="s">
        <v>106</v>
      </c>
      <c r="E112" s="265">
        <f>E111</f>
        <v>442</v>
      </c>
      <c r="F112" s="265">
        <f t="shared" ref="F112:L112" si="19">F111</f>
        <v>13051</v>
      </c>
      <c r="G112" s="265">
        <f t="shared" si="19"/>
        <v>496</v>
      </c>
      <c r="H112" s="265">
        <f t="shared" si="19"/>
        <v>24138</v>
      </c>
      <c r="I112" s="265">
        <f t="shared" si="19"/>
        <v>110</v>
      </c>
      <c r="J112" s="265">
        <f t="shared" si="19"/>
        <v>2147</v>
      </c>
      <c r="K112" s="265">
        <f t="shared" si="19"/>
        <v>1048</v>
      </c>
      <c r="L112" s="265">
        <f t="shared" si="19"/>
        <v>39336</v>
      </c>
      <c r="M112" s="260">
        <f t="shared" si="17"/>
        <v>37.534351145038165</v>
      </c>
      <c r="N112" s="176" t="s">
        <v>60</v>
      </c>
      <c r="O112" s="177">
        <f>AVERAGE(O107:O111)</f>
        <v>2031.4</v>
      </c>
      <c r="P112" s="177">
        <f>AVERAGE(P107:P111)</f>
        <v>29332.400000000001</v>
      </c>
      <c r="Q112" s="245">
        <f>SUM(Q107:Q111)/5</f>
        <v>14.41913115820193</v>
      </c>
      <c r="R112" s="176" t="s">
        <v>60</v>
      </c>
      <c r="S112" s="177">
        <f>AVERAGE(S107:S111)</f>
        <v>4553.3999999999996</v>
      </c>
      <c r="T112" s="177">
        <f>AVERAGE(T107:T111)</f>
        <v>85069.2</v>
      </c>
      <c r="U112" s="245">
        <f>SUM(U107:U111)/5</f>
        <v>18.521202086458914</v>
      </c>
    </row>
    <row r="113" spans="2:21">
      <c r="B113" s="95" t="s">
        <v>126</v>
      </c>
      <c r="C113" s="266" t="s">
        <v>127</v>
      </c>
      <c r="D113" s="267"/>
      <c r="E113" s="263">
        <f t="shared" ref="E113:J113" si="20">SUM(E105,E110)</f>
        <v>1144</v>
      </c>
      <c r="F113" s="263">
        <f t="shared" si="20"/>
        <v>37536</v>
      </c>
      <c r="G113" s="263">
        <f t="shared" si="20"/>
        <v>1443</v>
      </c>
      <c r="H113" s="263">
        <f t="shared" si="20"/>
        <v>83668</v>
      </c>
      <c r="I113" s="263">
        <f t="shared" si="20"/>
        <v>421</v>
      </c>
      <c r="J113" s="263">
        <f t="shared" si="20"/>
        <v>16610</v>
      </c>
      <c r="K113" s="263">
        <f>SUM(E113,G113,I113)</f>
        <v>3008</v>
      </c>
      <c r="L113" s="263">
        <f>SUM(F113,H113,J113)</f>
        <v>137814</v>
      </c>
      <c r="M113" s="264">
        <f t="shared" si="17"/>
        <v>45.815824468085104</v>
      </c>
      <c r="N113" s="180" t="s">
        <v>90</v>
      </c>
      <c r="O113" s="181">
        <v>1978</v>
      </c>
      <c r="P113" s="246">
        <v>51822</v>
      </c>
      <c r="Q113" s="247">
        <f t="shared" ref="Q113:Q120" si="21">P113/O113</f>
        <v>26.199191102123358</v>
      </c>
      <c r="R113" s="180" t="s">
        <v>90</v>
      </c>
      <c r="S113" s="181">
        <v>4583</v>
      </c>
      <c r="T113" s="181">
        <v>120547</v>
      </c>
      <c r="U113" s="182">
        <f t="shared" ref="U113:U120" si="22">T113/S113</f>
        <v>26.303076587388173</v>
      </c>
    </row>
    <row r="114" spans="2:21">
      <c r="B114" s="109"/>
      <c r="C114" s="268" t="s">
        <v>128</v>
      </c>
      <c r="D114" s="269"/>
      <c r="E114" s="270">
        <f t="shared" ref="E114:J114" si="23">SUM(E108+E112)</f>
        <v>1401</v>
      </c>
      <c r="F114" s="270">
        <f t="shared" si="23"/>
        <v>39290</v>
      </c>
      <c r="G114" s="270">
        <f t="shared" si="23"/>
        <v>1561</v>
      </c>
      <c r="H114" s="270">
        <f t="shared" si="23"/>
        <v>63663</v>
      </c>
      <c r="I114" s="270">
        <f t="shared" si="23"/>
        <v>445</v>
      </c>
      <c r="J114" s="270">
        <f t="shared" si="23"/>
        <v>8772</v>
      </c>
      <c r="K114" s="270">
        <f>SUM(E114,G114,I114)</f>
        <v>3407</v>
      </c>
      <c r="L114" s="270">
        <f>SUM(F114,H114,J114)</f>
        <v>111725</v>
      </c>
      <c r="M114" s="271">
        <f t="shared" si="17"/>
        <v>32.792779571470504</v>
      </c>
      <c r="N114" s="120" t="s">
        <v>91</v>
      </c>
      <c r="O114" s="122">
        <v>1723</v>
      </c>
      <c r="P114" s="122">
        <v>15612</v>
      </c>
      <c r="Q114" s="119">
        <f t="shared" si="21"/>
        <v>9.0609402205455609</v>
      </c>
      <c r="R114" s="120" t="s">
        <v>91</v>
      </c>
      <c r="S114" s="122">
        <v>4006</v>
      </c>
      <c r="T114" s="122">
        <v>35074</v>
      </c>
      <c r="U114" s="119">
        <f t="shared" si="22"/>
        <v>8.7553669495756363</v>
      </c>
    </row>
    <row r="115" spans="2:21">
      <c r="B115" s="114" t="s">
        <v>48</v>
      </c>
      <c r="C115" s="114"/>
      <c r="D115" s="193"/>
      <c r="E115" s="115">
        <f t="shared" ref="E115:M115" si="24">E113/E114*100</f>
        <v>81.655960028551036</v>
      </c>
      <c r="F115" s="115">
        <f t="shared" si="24"/>
        <v>95.53575973530161</v>
      </c>
      <c r="G115" s="115">
        <f t="shared" si="24"/>
        <v>92.440743113388862</v>
      </c>
      <c r="H115" s="115">
        <f t="shared" si="24"/>
        <v>131.42327568603426</v>
      </c>
      <c r="I115" s="115">
        <f t="shared" si="24"/>
        <v>94.606741573033702</v>
      </c>
      <c r="J115" s="115">
        <f t="shared" si="24"/>
        <v>189.35248518011855</v>
      </c>
      <c r="K115" s="115">
        <f t="shared" si="24"/>
        <v>88.288817141179919</v>
      </c>
      <c r="L115" s="115">
        <f t="shared" si="24"/>
        <v>123.3510852539718</v>
      </c>
      <c r="M115" s="115">
        <f t="shared" si="24"/>
        <v>139.71314742695543</v>
      </c>
      <c r="N115" s="120" t="s">
        <v>92</v>
      </c>
      <c r="O115" s="122">
        <v>1653</v>
      </c>
      <c r="P115" s="122">
        <v>5687</v>
      </c>
      <c r="Q115" s="119">
        <f t="shared" si="21"/>
        <v>3.440411373260738</v>
      </c>
      <c r="R115" s="120" t="s">
        <v>92</v>
      </c>
      <c r="S115" s="122">
        <v>4192</v>
      </c>
      <c r="T115" s="122">
        <v>35286</v>
      </c>
      <c r="U115" s="119">
        <f t="shared" si="22"/>
        <v>8.4174618320610683</v>
      </c>
    </row>
    <row r="116" spans="2:21">
      <c r="N116" s="120" t="s">
        <v>93</v>
      </c>
      <c r="O116" s="122">
        <v>1563</v>
      </c>
      <c r="P116" s="122">
        <v>17629</v>
      </c>
      <c r="Q116" s="119">
        <f t="shared" si="21"/>
        <v>11.278950735764555</v>
      </c>
      <c r="R116" s="120" t="s">
        <v>93</v>
      </c>
      <c r="S116" s="122">
        <v>4445</v>
      </c>
      <c r="T116" s="122">
        <v>98428</v>
      </c>
      <c r="U116" s="119">
        <f t="shared" si="22"/>
        <v>22.143532058492688</v>
      </c>
    </row>
    <row r="117" spans="2:21">
      <c r="B117" s="272" t="s">
        <v>129</v>
      </c>
      <c r="C117" s="50"/>
      <c r="D117" s="51"/>
      <c r="N117" s="120" t="s">
        <v>95</v>
      </c>
      <c r="O117" s="122">
        <v>1733</v>
      </c>
      <c r="P117" s="122">
        <v>18967</v>
      </c>
      <c r="Q117" s="119">
        <f t="shared" si="21"/>
        <v>10.944604731679169</v>
      </c>
      <c r="R117" s="120" t="s">
        <v>95</v>
      </c>
      <c r="S117" s="122">
        <v>4233</v>
      </c>
      <c r="T117" s="122">
        <v>60175</v>
      </c>
      <c r="U117" s="119">
        <f t="shared" si="22"/>
        <v>14.215686274509803</v>
      </c>
    </row>
    <row r="118" spans="2:21" ht="18.5" thickBot="1">
      <c r="B118" s="127"/>
      <c r="C118" s="127"/>
      <c r="D118" s="127"/>
      <c r="E118" s="127"/>
      <c r="F118" s="127"/>
      <c r="G118" s="127"/>
      <c r="H118" s="127"/>
      <c r="I118" s="127"/>
      <c r="J118" s="127"/>
      <c r="N118" s="152"/>
      <c r="O118" s="149">
        <f>O107+O108+O109+O110+O111+O113+O114+O115+O116+O117</f>
        <v>18807</v>
      </c>
      <c r="P118" s="149">
        <f>P107+P108+P109+P110+P111+P113+P114+P115+P116+P117</f>
        <v>256379</v>
      </c>
      <c r="Q118" s="151">
        <f t="shared" si="21"/>
        <v>13.63210506726219</v>
      </c>
      <c r="R118" s="152"/>
      <c r="S118" s="149">
        <f>S107+S108+S109+S110+S111+S113+S114+S115+S116+S117</f>
        <v>44226</v>
      </c>
      <c r="T118" s="149">
        <f>T107+T108+T109+T110+T111+T113+T114+T115+T116+T117</f>
        <v>774856</v>
      </c>
      <c r="U118" s="151">
        <f t="shared" si="22"/>
        <v>17.520372631483742</v>
      </c>
    </row>
    <row r="119" spans="2:21">
      <c r="B119" s="127"/>
      <c r="C119" s="20" t="s">
        <v>130</v>
      </c>
      <c r="D119" s="132" t="s">
        <v>131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59" t="s">
        <v>73</v>
      </c>
      <c r="O119" s="160">
        <f>O118/10</f>
        <v>1880.7</v>
      </c>
      <c r="P119" s="160">
        <f>P118/10</f>
        <v>25637.9</v>
      </c>
      <c r="Q119" s="250">
        <f t="shared" si="21"/>
        <v>13.63210506726219</v>
      </c>
      <c r="R119" s="159" t="s">
        <v>73</v>
      </c>
      <c r="S119" s="160">
        <f>S118/10</f>
        <v>4422.6000000000004</v>
      </c>
      <c r="T119" s="160">
        <f>T118/10</f>
        <v>77485.600000000006</v>
      </c>
      <c r="U119" s="250">
        <f t="shared" si="22"/>
        <v>17.520372631483742</v>
      </c>
    </row>
    <row r="120" spans="2:21">
      <c r="B120" s="127"/>
      <c r="C120" s="20" t="s">
        <v>132</v>
      </c>
      <c r="D120" s="273" t="s">
        <v>133</v>
      </c>
      <c r="E120" s="273"/>
      <c r="F120" s="273"/>
      <c r="G120" s="273"/>
      <c r="H120" s="273"/>
      <c r="I120" s="273"/>
      <c r="J120" s="273"/>
      <c r="K120" s="273"/>
      <c r="L120" s="273"/>
      <c r="M120" s="273"/>
      <c r="N120" s="120" t="s">
        <v>96</v>
      </c>
      <c r="O120" s="122">
        <v>1802</v>
      </c>
      <c r="P120" s="122">
        <v>19271</v>
      </c>
      <c r="Q120" s="119">
        <f t="shared" si="21"/>
        <v>10.694228634850166</v>
      </c>
      <c r="R120" s="120" t="s">
        <v>96</v>
      </c>
      <c r="S120" s="122">
        <v>3996</v>
      </c>
      <c r="T120" s="122">
        <v>64535</v>
      </c>
      <c r="U120" s="119">
        <f t="shared" si="22"/>
        <v>16.1498998998999</v>
      </c>
    </row>
    <row r="121" spans="2:21">
      <c r="B121" s="127"/>
      <c r="C121" s="20"/>
      <c r="D121" s="274" t="s">
        <v>134</v>
      </c>
      <c r="E121" s="274"/>
      <c r="F121" s="274"/>
      <c r="G121" s="274"/>
      <c r="H121" s="274"/>
      <c r="I121" s="274"/>
      <c r="J121" s="274"/>
      <c r="K121" s="274"/>
      <c r="L121" s="274"/>
      <c r="M121" s="274"/>
      <c r="O121" s="121"/>
      <c r="P121" s="121"/>
      <c r="Q121" s="142"/>
      <c r="S121" s="121"/>
      <c r="T121" s="121"/>
      <c r="U121" s="142"/>
    </row>
    <row r="122" spans="2:21">
      <c r="B122" s="127"/>
      <c r="C122" s="20" t="s">
        <v>135</v>
      </c>
      <c r="D122" s="274" t="s">
        <v>136</v>
      </c>
      <c r="E122" s="274"/>
      <c r="F122" s="274"/>
      <c r="G122" s="274"/>
      <c r="H122" s="274"/>
      <c r="I122" s="274"/>
      <c r="J122" s="274"/>
      <c r="K122" s="274"/>
      <c r="L122" s="274"/>
      <c r="M122" s="274"/>
    </row>
    <row r="123" spans="2:21">
      <c r="C123" s="20"/>
      <c r="D123" t="s">
        <v>137</v>
      </c>
    </row>
    <row r="124" spans="2:21">
      <c r="C124" s="20" t="s">
        <v>138</v>
      </c>
      <c r="D124" s="273" t="s">
        <v>139</v>
      </c>
      <c r="E124" s="273"/>
      <c r="F124" s="273"/>
      <c r="G124" s="273"/>
      <c r="H124" s="273"/>
      <c r="I124" s="273"/>
      <c r="J124" s="273"/>
      <c r="K124" s="273"/>
      <c r="L124" s="273"/>
      <c r="M124" s="273"/>
    </row>
    <row r="125" spans="2:21">
      <c r="B125" s="127"/>
      <c r="C125" s="20" t="s">
        <v>140</v>
      </c>
      <c r="D125" t="s">
        <v>141</v>
      </c>
    </row>
    <row r="126" spans="2:21">
      <c r="B126" s="127"/>
      <c r="C126" s="226" t="s">
        <v>9</v>
      </c>
      <c r="D126" s="226" t="s">
        <v>142</v>
      </c>
      <c r="E126" s="226"/>
      <c r="F126" s="226"/>
      <c r="G126" s="226"/>
      <c r="H126" s="226"/>
      <c r="I126" s="226"/>
      <c r="J126" s="226"/>
      <c r="K126" s="226"/>
      <c r="L126" s="226"/>
      <c r="M126" s="226"/>
    </row>
    <row r="127" spans="2:21">
      <c r="M127" s="27" t="s">
        <v>143</v>
      </c>
    </row>
    <row r="128" spans="2:21">
      <c r="M128" s="275"/>
      <c r="N128" s="226"/>
    </row>
    <row r="129" spans="1:21">
      <c r="A129" s="174" t="s">
        <v>144</v>
      </c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</row>
    <row r="130" spans="1:21">
      <c r="M130" s="276"/>
      <c r="N130" s="126"/>
      <c r="O130" s="126"/>
      <c r="P130" s="126"/>
      <c r="Q130" s="126"/>
      <c r="R130" s="126"/>
      <c r="S130" s="126"/>
      <c r="T130" s="126"/>
      <c r="U130" s="126"/>
    </row>
    <row r="132" spans="1:21">
      <c r="N132" s="165" t="s">
        <v>145</v>
      </c>
      <c r="O132" s="166"/>
      <c r="P132" s="255"/>
      <c r="Q132" s="256"/>
      <c r="R132" s="232" t="s">
        <v>146</v>
      </c>
      <c r="S132" s="233"/>
      <c r="T132" s="234"/>
      <c r="U132" s="235"/>
    </row>
    <row r="133" spans="1:21" ht="18.5" thickBot="1">
      <c r="J133" s="277" t="s">
        <v>147</v>
      </c>
      <c r="K133" s="278"/>
      <c r="L133" s="278"/>
      <c r="M133" s="279"/>
      <c r="N133" s="169" t="s">
        <v>7</v>
      </c>
      <c r="O133" s="170" t="s">
        <v>45</v>
      </c>
      <c r="P133" s="170" t="s">
        <v>46</v>
      </c>
      <c r="Q133" s="170" t="s">
        <v>47</v>
      </c>
      <c r="R133" s="169" t="s">
        <v>7</v>
      </c>
      <c r="S133" s="170" t="s">
        <v>45</v>
      </c>
      <c r="T133" s="170" t="s">
        <v>46</v>
      </c>
      <c r="U133" s="170" t="s">
        <v>47</v>
      </c>
    </row>
    <row r="134" spans="1:21">
      <c r="B134" t="s">
        <v>13</v>
      </c>
      <c r="E134" t="s">
        <v>148</v>
      </c>
      <c r="N134" s="172" t="s">
        <v>49</v>
      </c>
      <c r="O134" s="173">
        <v>1048</v>
      </c>
      <c r="P134" s="173">
        <v>39336</v>
      </c>
      <c r="Q134" s="140">
        <f>P134/O134</f>
        <v>37.534351145038165</v>
      </c>
      <c r="R134" s="172" t="s">
        <v>49</v>
      </c>
      <c r="S134" s="173">
        <v>952</v>
      </c>
      <c r="T134" s="173">
        <v>21461</v>
      </c>
      <c r="U134" s="140">
        <f>T134/S134</f>
        <v>22.543067226890756</v>
      </c>
    </row>
    <row r="135" spans="1:21">
      <c r="B135" t="s">
        <v>15</v>
      </c>
      <c r="E135" t="s">
        <v>16</v>
      </c>
      <c r="N135" s="120" t="s">
        <v>51</v>
      </c>
      <c r="O135" s="122">
        <v>942</v>
      </c>
      <c r="P135" s="122">
        <v>9518</v>
      </c>
      <c r="Q135" s="119">
        <f>P135/O135</f>
        <v>10.104033970276008</v>
      </c>
      <c r="R135" s="120" t="s">
        <v>51</v>
      </c>
      <c r="S135" s="122">
        <v>861</v>
      </c>
      <c r="T135" s="122">
        <v>9816</v>
      </c>
      <c r="U135" s="119">
        <f>T135/S135</f>
        <v>11.400696864111499</v>
      </c>
    </row>
    <row r="136" spans="1:21">
      <c r="B136" t="s">
        <v>17</v>
      </c>
      <c r="N136" s="120" t="s">
        <v>85</v>
      </c>
      <c r="O136" s="122">
        <v>1094</v>
      </c>
      <c r="P136" s="122">
        <v>5806</v>
      </c>
      <c r="Q136" s="119">
        <f>P136/O136</f>
        <v>5.3071297989031079</v>
      </c>
      <c r="R136" s="120" t="s">
        <v>85</v>
      </c>
      <c r="S136" s="122">
        <v>899</v>
      </c>
      <c r="T136" s="122">
        <v>2932</v>
      </c>
      <c r="U136" s="119">
        <f>T136/S136</f>
        <v>3.2614015572858732</v>
      </c>
    </row>
    <row r="137" spans="1:21">
      <c r="B137" s="49" t="s">
        <v>18</v>
      </c>
      <c r="C137" s="50"/>
      <c r="D137" s="51"/>
      <c r="E137" s="52" t="s">
        <v>19</v>
      </c>
      <c r="F137" s="52"/>
      <c r="G137" s="53" t="s">
        <v>20</v>
      </c>
      <c r="H137" s="53"/>
      <c r="I137" s="54" t="s">
        <v>21</v>
      </c>
      <c r="J137" s="54"/>
      <c r="K137" s="54"/>
      <c r="L137" s="54"/>
      <c r="N137" s="120" t="s">
        <v>87</v>
      </c>
      <c r="O137" s="122">
        <v>1009</v>
      </c>
      <c r="P137" s="122">
        <v>6728</v>
      </c>
      <c r="Q137" s="119">
        <f>P137/O137</f>
        <v>6.6679881070366696</v>
      </c>
      <c r="R137" s="120" t="s">
        <v>87</v>
      </c>
      <c r="S137" s="129">
        <v>1191</v>
      </c>
      <c r="T137" s="122">
        <v>12053</v>
      </c>
      <c r="U137" s="119">
        <f>T137/S137</f>
        <v>10.120067170445004</v>
      </c>
    </row>
    <row r="138" spans="1:21">
      <c r="B138" s="55" t="s">
        <v>22</v>
      </c>
      <c r="C138" s="56"/>
      <c r="D138" s="57"/>
      <c r="E138" s="58">
        <f>K155</f>
        <v>3860</v>
      </c>
      <c r="F138" s="59" t="s">
        <v>121</v>
      </c>
      <c r="G138" s="185">
        <f>K156</f>
        <v>4359</v>
      </c>
      <c r="H138" s="61" t="s">
        <v>121</v>
      </c>
      <c r="I138" s="62">
        <f>K155-K156</f>
        <v>-499</v>
      </c>
      <c r="J138" s="63" t="s">
        <v>23</v>
      </c>
      <c r="K138" s="64">
        <f>(K155/K156*100)</f>
        <v>88.552420279880707</v>
      </c>
      <c r="L138" s="63" t="s">
        <v>24</v>
      </c>
      <c r="N138" s="241" t="s">
        <v>58</v>
      </c>
      <c r="O138" s="129">
        <v>1113</v>
      </c>
      <c r="P138" s="122">
        <v>18569</v>
      </c>
      <c r="Q138" s="119">
        <v>16.683737646001799</v>
      </c>
      <c r="R138" s="241" t="s">
        <v>58</v>
      </c>
      <c r="S138" s="122">
        <v>1048</v>
      </c>
      <c r="T138" s="122">
        <v>20443</v>
      </c>
      <c r="U138" s="119">
        <v>19.506679389312978</v>
      </c>
    </row>
    <row r="139" spans="1:21">
      <c r="B139" s="186" t="s">
        <v>25</v>
      </c>
      <c r="C139" s="187"/>
      <c r="D139" s="188"/>
      <c r="E139" s="189">
        <f>L155</f>
        <v>161954</v>
      </c>
      <c r="F139" s="59" t="s">
        <v>122</v>
      </c>
      <c r="G139" s="185">
        <f>L156</f>
        <v>133186</v>
      </c>
      <c r="H139" s="61" t="s">
        <v>122</v>
      </c>
      <c r="I139" s="62">
        <f>L155-L156</f>
        <v>28768</v>
      </c>
      <c r="J139" s="63" t="s">
        <v>26</v>
      </c>
      <c r="K139" s="64">
        <f>(L155/L156*100)</f>
        <v>121.59986785397865</v>
      </c>
      <c r="L139" s="63" t="s">
        <v>24</v>
      </c>
      <c r="N139" s="280" t="s">
        <v>60</v>
      </c>
      <c r="O139" s="160">
        <f>AVERAGE(O134:O138)</f>
        <v>1041.2</v>
      </c>
      <c r="P139" s="160">
        <f>AVERAGE(P134:P138)</f>
        <v>15991.4</v>
      </c>
      <c r="Q139" s="250">
        <f>SUM(Q134:Q138)/5</f>
        <v>15.25944813345115</v>
      </c>
      <c r="R139" s="280" t="s">
        <v>60</v>
      </c>
      <c r="S139" s="160">
        <f>AVERAGE(S134:S138)</f>
        <v>990.2</v>
      </c>
      <c r="T139" s="160">
        <f>AVERAGE(T134:T138)</f>
        <v>13341</v>
      </c>
      <c r="U139" s="250">
        <f>SUM(U134:U138)/5</f>
        <v>13.366382441609222</v>
      </c>
    </row>
    <row r="140" spans="1:21">
      <c r="B140" s="70" t="s">
        <v>27</v>
      </c>
      <c r="C140" s="71"/>
      <c r="D140" s="71"/>
      <c r="E140" s="71"/>
      <c r="F140" s="72"/>
      <c r="N140" s="120" t="s">
        <v>62</v>
      </c>
      <c r="O140" s="122">
        <v>1059</v>
      </c>
      <c r="P140" s="129">
        <v>27286</v>
      </c>
      <c r="Q140" s="131">
        <v>25.765816808309726</v>
      </c>
      <c r="R140" s="120" t="s">
        <v>62</v>
      </c>
      <c r="S140" s="122">
        <v>919</v>
      </c>
      <c r="T140" s="129">
        <v>24536</v>
      </c>
      <c r="U140" s="131">
        <v>26.698585418933625</v>
      </c>
    </row>
    <row r="141" spans="1:21" ht="18.5" thickBot="1">
      <c r="B141" s="78"/>
      <c r="C141" s="71"/>
      <c r="D141" s="281" t="s">
        <v>29</v>
      </c>
      <c r="E141" s="114" t="s">
        <v>100</v>
      </c>
      <c r="F141" s="114"/>
      <c r="G141" s="54" t="s">
        <v>31</v>
      </c>
      <c r="H141" s="54"/>
      <c r="I141" s="54" t="s">
        <v>32</v>
      </c>
      <c r="J141" s="54"/>
      <c r="K141" s="54" t="s">
        <v>33</v>
      </c>
      <c r="L141" s="54"/>
      <c r="M141" s="282" t="s">
        <v>34</v>
      </c>
      <c r="N141" s="120" t="s">
        <v>64</v>
      </c>
      <c r="O141" s="122">
        <v>913</v>
      </c>
      <c r="P141" s="122">
        <v>8630</v>
      </c>
      <c r="Q141" s="119">
        <v>9.452354874041621</v>
      </c>
      <c r="R141" s="120" t="s">
        <v>64</v>
      </c>
      <c r="S141" s="122">
        <v>810</v>
      </c>
      <c r="T141" s="122">
        <v>6982</v>
      </c>
      <c r="U141" s="119">
        <v>8.6197530864197525</v>
      </c>
    </row>
    <row r="142" spans="1:21" ht="24">
      <c r="B142" s="83" t="s">
        <v>36</v>
      </c>
      <c r="C142" s="252" t="s">
        <v>102</v>
      </c>
      <c r="D142" s="283"/>
      <c r="E142" s="253" t="s">
        <v>38</v>
      </c>
      <c r="F142" s="253" t="s">
        <v>39</v>
      </c>
      <c r="G142" s="253" t="s">
        <v>38</v>
      </c>
      <c r="H142" s="253" t="s">
        <v>39</v>
      </c>
      <c r="I142" s="253" t="s">
        <v>38</v>
      </c>
      <c r="J142" s="253" t="s">
        <v>39</v>
      </c>
      <c r="K142" s="253" t="s">
        <v>38</v>
      </c>
      <c r="L142" s="253" t="s">
        <v>39</v>
      </c>
      <c r="M142" s="284"/>
      <c r="N142" s="120" t="s">
        <v>66</v>
      </c>
      <c r="O142" s="122">
        <v>855</v>
      </c>
      <c r="P142" s="122">
        <v>3443</v>
      </c>
      <c r="Q142" s="119">
        <v>4.0269005847953219</v>
      </c>
      <c r="R142" s="120" t="s">
        <v>66</v>
      </c>
      <c r="S142" s="122">
        <v>798</v>
      </c>
      <c r="T142" s="122">
        <v>2244</v>
      </c>
      <c r="U142" s="119">
        <v>2.8120300751879701</v>
      </c>
    </row>
    <row r="143" spans="1:21">
      <c r="B143" s="95" t="s">
        <v>103</v>
      </c>
      <c r="C143" s="285" t="s">
        <v>19</v>
      </c>
      <c r="D143" s="286" t="s">
        <v>104</v>
      </c>
      <c r="E143" s="99">
        <f t="shared" ref="E143:J143" si="25">E23</f>
        <v>481</v>
      </c>
      <c r="F143" s="287">
        <f t="shared" si="25"/>
        <v>17751</v>
      </c>
      <c r="G143" s="99">
        <f t="shared" si="25"/>
        <v>617</v>
      </c>
      <c r="H143" s="287">
        <f t="shared" si="25"/>
        <v>37745</v>
      </c>
      <c r="I143" s="99">
        <f t="shared" si="25"/>
        <v>211</v>
      </c>
      <c r="J143" s="287">
        <f t="shared" si="25"/>
        <v>12710</v>
      </c>
      <c r="K143" s="99">
        <f t="shared" ref="K143:L149" si="26">SUM(E143,G143,I143)</f>
        <v>1309</v>
      </c>
      <c r="L143" s="99">
        <f t="shared" si="26"/>
        <v>68206</v>
      </c>
      <c r="M143" s="100">
        <f t="shared" ref="M143:M148" si="27">L143/K143</f>
        <v>52.105423987776931</v>
      </c>
      <c r="N143" s="120" t="s">
        <v>68</v>
      </c>
      <c r="O143" s="122">
        <v>938</v>
      </c>
      <c r="P143" s="122">
        <v>9257</v>
      </c>
      <c r="Q143" s="119">
        <v>9.8688699360341143</v>
      </c>
      <c r="R143" s="120" t="s">
        <v>68</v>
      </c>
      <c r="S143" s="122">
        <v>625</v>
      </c>
      <c r="T143" s="122">
        <v>8372</v>
      </c>
      <c r="U143" s="119">
        <v>13.395200000000001</v>
      </c>
    </row>
    <row r="144" spans="1:21">
      <c r="B144" s="208"/>
      <c r="C144" s="285"/>
      <c r="D144" s="254" t="s">
        <v>105</v>
      </c>
      <c r="E144" s="99">
        <f t="shared" ref="E144:J144" si="28">E66</f>
        <v>353</v>
      </c>
      <c r="F144" s="202">
        <f t="shared" si="28"/>
        <v>11315</v>
      </c>
      <c r="G144" s="99">
        <f t="shared" si="28"/>
        <v>432</v>
      </c>
      <c r="H144" s="202">
        <f t="shared" si="28"/>
        <v>27738</v>
      </c>
      <c r="I144" s="99">
        <f t="shared" si="28"/>
        <v>97</v>
      </c>
      <c r="J144" s="202">
        <f t="shared" si="28"/>
        <v>2380</v>
      </c>
      <c r="K144" s="99">
        <f t="shared" si="26"/>
        <v>882</v>
      </c>
      <c r="L144" s="99">
        <f t="shared" si="26"/>
        <v>41433</v>
      </c>
      <c r="M144" s="100">
        <f t="shared" si="27"/>
        <v>46.976190476190474</v>
      </c>
      <c r="N144" s="120" t="s">
        <v>70</v>
      </c>
      <c r="O144" s="122">
        <v>852</v>
      </c>
      <c r="P144" s="122">
        <v>12268</v>
      </c>
      <c r="Q144" s="119">
        <v>14.39906103286385</v>
      </c>
      <c r="R144" s="120" t="s">
        <v>70</v>
      </c>
      <c r="S144" s="122">
        <v>881</v>
      </c>
      <c r="T144" s="122">
        <v>6699</v>
      </c>
      <c r="U144" s="119">
        <v>7.603859250851305</v>
      </c>
    </row>
    <row r="145" spans="2:21" ht="18.5" thickBot="1">
      <c r="B145" s="208"/>
      <c r="C145" s="288"/>
      <c r="D145" s="254" t="s">
        <v>106</v>
      </c>
      <c r="E145" s="99">
        <f t="shared" ref="E145:J145" si="29">SUM(E143:E144)</f>
        <v>834</v>
      </c>
      <c r="F145" s="202">
        <f t="shared" si="29"/>
        <v>29066</v>
      </c>
      <c r="G145" s="99">
        <f t="shared" si="29"/>
        <v>1049</v>
      </c>
      <c r="H145" s="202">
        <f t="shared" si="29"/>
        <v>65483</v>
      </c>
      <c r="I145" s="99">
        <f t="shared" si="29"/>
        <v>308</v>
      </c>
      <c r="J145" s="202">
        <f t="shared" si="29"/>
        <v>15090</v>
      </c>
      <c r="K145" s="99">
        <f t="shared" si="26"/>
        <v>2191</v>
      </c>
      <c r="L145" s="99">
        <f t="shared" si="26"/>
        <v>109639</v>
      </c>
      <c r="M145" s="100">
        <f t="shared" si="27"/>
        <v>50.040620721131901</v>
      </c>
      <c r="N145" s="152"/>
      <c r="O145" s="149">
        <f>O134+O135+O136+O137+O138+O140+O141+O142+O143+O144</f>
        <v>9823</v>
      </c>
      <c r="P145" s="149">
        <f>P134+P135+P136+P137+P138+P140+P141+P142+P143+P144</f>
        <v>140841</v>
      </c>
      <c r="Q145" s="151">
        <f>P145/O145</f>
        <v>14.337880484577013</v>
      </c>
      <c r="R145" s="152"/>
      <c r="S145" s="149">
        <f>S134+S135+S136+S137+S138+S140+S141+S142+S143+S144</f>
        <v>8984</v>
      </c>
      <c r="T145" s="149">
        <f>T134+T135+T136+T137+T138+T140+T141+T142+T143+T144</f>
        <v>115538</v>
      </c>
      <c r="U145" s="151">
        <f>T145/S145</f>
        <v>12.860418521816563</v>
      </c>
    </row>
    <row r="146" spans="2:21">
      <c r="B146" s="208"/>
      <c r="C146" s="289" t="s">
        <v>20</v>
      </c>
      <c r="D146" s="258" t="s">
        <v>104</v>
      </c>
      <c r="E146" s="259">
        <f t="shared" ref="E146:L147" si="30">E106</f>
        <v>527</v>
      </c>
      <c r="F146" s="259">
        <f t="shared" si="30"/>
        <v>15445</v>
      </c>
      <c r="G146" s="259">
        <f t="shared" si="30"/>
        <v>561</v>
      </c>
      <c r="H146" s="259">
        <f t="shared" si="30"/>
        <v>18105</v>
      </c>
      <c r="I146" s="259">
        <f t="shared" si="30"/>
        <v>178</v>
      </c>
      <c r="J146" s="259">
        <f t="shared" si="30"/>
        <v>3555</v>
      </c>
      <c r="K146" s="259">
        <f t="shared" si="30"/>
        <v>1266</v>
      </c>
      <c r="L146" s="259">
        <f t="shared" si="30"/>
        <v>37105</v>
      </c>
      <c r="M146" s="261">
        <f t="shared" si="27"/>
        <v>29.308846761453395</v>
      </c>
      <c r="N146" s="280" t="s">
        <v>73</v>
      </c>
      <c r="O146" s="160">
        <f>O145/10</f>
        <v>982.3</v>
      </c>
      <c r="P146" s="160">
        <f>P145/10</f>
        <v>14084.1</v>
      </c>
      <c r="Q146" s="250">
        <f>P146/O146</f>
        <v>14.337880484577013</v>
      </c>
      <c r="R146" s="159" t="s">
        <v>73</v>
      </c>
      <c r="S146" s="160">
        <f>S145/10</f>
        <v>898.4</v>
      </c>
      <c r="T146" s="160">
        <f>T145/10</f>
        <v>11553.8</v>
      </c>
      <c r="U146" s="250">
        <f>T146/S146</f>
        <v>12.860418521816563</v>
      </c>
    </row>
    <row r="147" spans="2:21">
      <c r="B147" s="208"/>
      <c r="C147" s="290"/>
      <c r="D147" s="258" t="s">
        <v>105</v>
      </c>
      <c r="E147" s="259">
        <f t="shared" si="30"/>
        <v>432</v>
      </c>
      <c r="F147" s="259">
        <f t="shared" si="30"/>
        <v>10794</v>
      </c>
      <c r="G147" s="259">
        <f t="shared" si="30"/>
        <v>504</v>
      </c>
      <c r="H147" s="259">
        <f t="shared" si="30"/>
        <v>21420</v>
      </c>
      <c r="I147" s="259">
        <f t="shared" si="30"/>
        <v>157</v>
      </c>
      <c r="J147" s="259">
        <f t="shared" si="30"/>
        <v>3070</v>
      </c>
      <c r="K147" s="259">
        <f t="shared" si="30"/>
        <v>1093</v>
      </c>
      <c r="L147" s="259">
        <f t="shared" si="30"/>
        <v>35284</v>
      </c>
      <c r="M147" s="261">
        <f t="shared" si="27"/>
        <v>32.281793229643185</v>
      </c>
      <c r="N147" s="120" t="s">
        <v>75</v>
      </c>
      <c r="O147" s="122">
        <v>915</v>
      </c>
      <c r="P147" s="122">
        <v>10802</v>
      </c>
      <c r="Q147" s="119">
        <v>11.805464480874317</v>
      </c>
      <c r="R147" s="120" t="s">
        <v>75</v>
      </c>
      <c r="S147" s="122">
        <v>887</v>
      </c>
      <c r="T147" s="122">
        <v>8469</v>
      </c>
      <c r="U147" s="119">
        <v>9.5479143179255921</v>
      </c>
    </row>
    <row r="148" spans="2:21">
      <c r="B148" s="109"/>
      <c r="C148" s="291"/>
      <c r="D148" s="292" t="s">
        <v>106</v>
      </c>
      <c r="E148" s="293">
        <f t="shared" ref="E148:J148" si="31">SUM(E146:E147)</f>
        <v>959</v>
      </c>
      <c r="F148" s="294">
        <f t="shared" si="31"/>
        <v>26239</v>
      </c>
      <c r="G148" s="293">
        <f t="shared" si="31"/>
        <v>1065</v>
      </c>
      <c r="H148" s="294">
        <f t="shared" si="31"/>
        <v>39525</v>
      </c>
      <c r="I148" s="293">
        <f t="shared" si="31"/>
        <v>335</v>
      </c>
      <c r="J148" s="294">
        <f t="shared" si="31"/>
        <v>6625</v>
      </c>
      <c r="K148" s="293">
        <f t="shared" si="26"/>
        <v>2359</v>
      </c>
      <c r="L148" s="293">
        <f t="shared" si="26"/>
        <v>72389</v>
      </c>
      <c r="M148" s="261">
        <f t="shared" si="27"/>
        <v>30.686307757524375</v>
      </c>
      <c r="O148" s="121"/>
      <c r="P148" s="121"/>
      <c r="Q148" s="142"/>
      <c r="S148" s="121"/>
      <c r="T148" s="121"/>
      <c r="U148" s="142"/>
    </row>
    <row r="149" spans="2:21">
      <c r="B149" s="95" t="s">
        <v>125</v>
      </c>
      <c r="C149" s="285" t="s">
        <v>19</v>
      </c>
      <c r="D149" s="286" t="s">
        <v>104</v>
      </c>
      <c r="E149" s="295">
        <f t="shared" ref="E149:J149" si="32">E109</f>
        <v>310</v>
      </c>
      <c r="F149" s="296">
        <f t="shared" si="32"/>
        <v>8470</v>
      </c>
      <c r="G149" s="295">
        <f t="shared" si="32"/>
        <v>394</v>
      </c>
      <c r="H149" s="296">
        <f t="shared" si="32"/>
        <v>18185</v>
      </c>
      <c r="I149" s="295">
        <f t="shared" si="32"/>
        <v>113</v>
      </c>
      <c r="J149" s="296">
        <f t="shared" si="32"/>
        <v>1520</v>
      </c>
      <c r="K149" s="295">
        <f t="shared" si="26"/>
        <v>817</v>
      </c>
      <c r="L149" s="295">
        <f t="shared" si="26"/>
        <v>28175</v>
      </c>
      <c r="M149" s="297">
        <f>(L149/K149)</f>
        <v>34.485924112607101</v>
      </c>
    </row>
    <row r="150" spans="2:21">
      <c r="B150" s="208"/>
      <c r="C150" s="285"/>
      <c r="D150" s="254" t="s">
        <v>105</v>
      </c>
      <c r="E150" s="262">
        <v>272</v>
      </c>
      <c r="F150" s="298">
        <v>5197</v>
      </c>
      <c r="G150" s="262">
        <v>474</v>
      </c>
      <c r="H150" s="298">
        <v>15703</v>
      </c>
      <c r="I150" s="262">
        <v>106</v>
      </c>
      <c r="J150" s="298">
        <v>3240</v>
      </c>
      <c r="K150" s="263">
        <f>SUM(E150,G150,I150)</f>
        <v>852</v>
      </c>
      <c r="L150" s="263">
        <f>SUM(F150,H150,J150)</f>
        <v>24140</v>
      </c>
      <c r="M150" s="264">
        <f t="shared" ref="M150:M156" si="33">(L150/K150)</f>
        <v>28.333333333333332</v>
      </c>
      <c r="N150" s="165" t="s">
        <v>149</v>
      </c>
      <c r="O150" s="166"/>
      <c r="P150" s="255"/>
      <c r="Q150" s="256"/>
      <c r="R150" s="232" t="s">
        <v>124</v>
      </c>
      <c r="S150" s="233"/>
      <c r="T150" s="234"/>
      <c r="U150" s="235"/>
    </row>
    <row r="151" spans="2:21" ht="18.5" thickBot="1">
      <c r="B151" s="208"/>
      <c r="C151" s="288"/>
      <c r="D151" s="254" t="s">
        <v>106</v>
      </c>
      <c r="E151" s="99">
        <f t="shared" ref="E151:L151" si="34">SUM(E149:E150)</f>
        <v>582</v>
      </c>
      <c r="F151" s="202">
        <f t="shared" si="34"/>
        <v>13667</v>
      </c>
      <c r="G151" s="99">
        <f t="shared" si="34"/>
        <v>868</v>
      </c>
      <c r="H151" s="202">
        <f t="shared" si="34"/>
        <v>33888</v>
      </c>
      <c r="I151" s="99">
        <f t="shared" si="34"/>
        <v>219</v>
      </c>
      <c r="J151" s="202">
        <f t="shared" si="34"/>
        <v>4760</v>
      </c>
      <c r="K151" s="99">
        <f t="shared" si="34"/>
        <v>1669</v>
      </c>
      <c r="L151" s="99">
        <f t="shared" si="34"/>
        <v>52315</v>
      </c>
      <c r="M151" s="100">
        <f t="shared" si="33"/>
        <v>31.345116836429</v>
      </c>
      <c r="N151" s="299" t="s">
        <v>7</v>
      </c>
      <c r="O151" s="170" t="s">
        <v>45</v>
      </c>
      <c r="P151" s="170" t="s">
        <v>46</v>
      </c>
      <c r="Q151" s="170" t="s">
        <v>47</v>
      </c>
      <c r="R151" s="169" t="s">
        <v>7</v>
      </c>
      <c r="S151" s="170" t="s">
        <v>45</v>
      </c>
      <c r="T151" s="170" t="s">
        <v>46</v>
      </c>
      <c r="U151" s="170" t="s">
        <v>47</v>
      </c>
    </row>
    <row r="152" spans="2:21">
      <c r="B152" s="208"/>
      <c r="C152" s="300" t="s">
        <v>20</v>
      </c>
      <c r="D152" s="258" t="s">
        <v>104</v>
      </c>
      <c r="E152" s="265">
        <f t="shared" ref="E152:L152" si="35">E111</f>
        <v>442</v>
      </c>
      <c r="F152" s="265">
        <f t="shared" si="35"/>
        <v>13051</v>
      </c>
      <c r="G152" s="265">
        <f t="shared" si="35"/>
        <v>496</v>
      </c>
      <c r="H152" s="265">
        <f t="shared" si="35"/>
        <v>24138</v>
      </c>
      <c r="I152" s="265">
        <f t="shared" si="35"/>
        <v>110</v>
      </c>
      <c r="J152" s="265">
        <f t="shared" si="35"/>
        <v>2147</v>
      </c>
      <c r="K152" s="265">
        <f t="shared" si="35"/>
        <v>1048</v>
      </c>
      <c r="L152" s="265">
        <f t="shared" si="35"/>
        <v>39336</v>
      </c>
      <c r="M152" s="260">
        <f t="shared" si="33"/>
        <v>37.534351145038165</v>
      </c>
      <c r="N152" s="301" t="s">
        <v>49</v>
      </c>
      <c r="O152" s="173">
        <v>2000</v>
      </c>
      <c r="P152" s="173">
        <v>60797</v>
      </c>
      <c r="Q152" s="140">
        <f>P152/O152</f>
        <v>30.398499999999999</v>
      </c>
      <c r="R152" s="301" t="s">
        <v>49</v>
      </c>
      <c r="S152" s="173">
        <v>4359</v>
      </c>
      <c r="T152" s="173">
        <v>133186</v>
      </c>
      <c r="U152" s="140">
        <f>T152/S152</f>
        <v>30.55425556320257</v>
      </c>
    </row>
    <row r="153" spans="2:21">
      <c r="B153" s="208"/>
      <c r="C153" s="302"/>
      <c r="D153" s="258" t="s">
        <v>105</v>
      </c>
      <c r="E153" s="265">
        <f>[1]H30月別調査結果!E242</f>
        <v>315</v>
      </c>
      <c r="F153" s="265">
        <f>[1]H30月別調査結果!F242</f>
        <v>4973</v>
      </c>
      <c r="G153" s="265">
        <f>[1]H30月別調査結果!G242</f>
        <v>517</v>
      </c>
      <c r="H153" s="265">
        <f>[1]H30月別調査結果!H242</f>
        <v>14877</v>
      </c>
      <c r="I153" s="265">
        <f>[1]H30月別調査結果!I242</f>
        <v>120</v>
      </c>
      <c r="J153" s="265">
        <f>[1]H30月別調査結果!J242</f>
        <v>1611</v>
      </c>
      <c r="K153" s="265">
        <f>SUM(E153,G153,I153)</f>
        <v>952</v>
      </c>
      <c r="L153" s="265">
        <f>SUM(F153,H153,J153)</f>
        <v>21461</v>
      </c>
      <c r="M153" s="260">
        <f t="shared" si="33"/>
        <v>22.543067226890756</v>
      </c>
      <c r="N153" s="184" t="s">
        <v>51</v>
      </c>
      <c r="O153" s="122">
        <v>1803</v>
      </c>
      <c r="P153" s="122">
        <v>19334</v>
      </c>
      <c r="Q153" s="119">
        <f>P153/O153</f>
        <v>10.723239046034386</v>
      </c>
      <c r="R153" s="184" t="s">
        <v>51</v>
      </c>
      <c r="S153" s="122">
        <v>4146</v>
      </c>
      <c r="T153" s="122">
        <v>43371</v>
      </c>
      <c r="U153" s="119">
        <f>T153/S153</f>
        <v>10.460926193921852</v>
      </c>
    </row>
    <row r="154" spans="2:21">
      <c r="B154" s="109"/>
      <c r="C154" s="303"/>
      <c r="D154" s="258" t="s">
        <v>106</v>
      </c>
      <c r="E154" s="259">
        <f t="shared" ref="E154:L154" si="36">SUM(E152:E153)</f>
        <v>757</v>
      </c>
      <c r="F154" s="304">
        <f t="shared" si="36"/>
        <v>18024</v>
      </c>
      <c r="G154" s="259">
        <f t="shared" si="36"/>
        <v>1013</v>
      </c>
      <c r="H154" s="304">
        <f t="shared" si="36"/>
        <v>39015</v>
      </c>
      <c r="I154" s="259">
        <f t="shared" si="36"/>
        <v>230</v>
      </c>
      <c r="J154" s="304">
        <f t="shared" si="36"/>
        <v>3758</v>
      </c>
      <c r="K154" s="259">
        <f t="shared" si="36"/>
        <v>2000</v>
      </c>
      <c r="L154" s="259">
        <f t="shared" si="36"/>
        <v>60797</v>
      </c>
      <c r="M154" s="261">
        <f t="shared" si="33"/>
        <v>30.398499999999999</v>
      </c>
      <c r="N154" s="184" t="s">
        <v>85</v>
      </c>
      <c r="O154" s="122">
        <v>1993</v>
      </c>
      <c r="P154" s="122">
        <v>8738</v>
      </c>
      <c r="Q154" s="119">
        <f>P154/O154</f>
        <v>4.384345208228801</v>
      </c>
      <c r="R154" s="120" t="s">
        <v>85</v>
      </c>
      <c r="S154" s="122">
        <v>4459</v>
      </c>
      <c r="T154" s="122">
        <v>38951</v>
      </c>
      <c r="U154" s="119">
        <f>T154/S154</f>
        <v>8.7353666741421847</v>
      </c>
    </row>
    <row r="155" spans="2:21">
      <c r="B155" s="54" t="s">
        <v>150</v>
      </c>
      <c r="C155" s="305" t="s">
        <v>19</v>
      </c>
      <c r="D155" s="306"/>
      <c r="E155" s="307">
        <f t="shared" ref="E155:J155" si="37">SUM(E145,E151)</f>
        <v>1416</v>
      </c>
      <c r="F155" s="287">
        <f t="shared" si="37"/>
        <v>42733</v>
      </c>
      <c r="G155" s="307">
        <f t="shared" si="37"/>
        <v>1917</v>
      </c>
      <c r="H155" s="287">
        <f t="shared" si="37"/>
        <v>99371</v>
      </c>
      <c r="I155" s="307">
        <f t="shared" si="37"/>
        <v>527</v>
      </c>
      <c r="J155" s="287">
        <f t="shared" si="37"/>
        <v>19850</v>
      </c>
      <c r="K155" s="307">
        <f>SUM(E155,G155,I155)</f>
        <v>3860</v>
      </c>
      <c r="L155" s="307">
        <f>SUM(F155,H155,J155)</f>
        <v>161954</v>
      </c>
      <c r="M155" s="308">
        <f t="shared" si="33"/>
        <v>41.956994818652852</v>
      </c>
      <c r="N155" s="120" t="s">
        <v>87</v>
      </c>
      <c r="O155" s="129">
        <v>2200</v>
      </c>
      <c r="P155" s="122">
        <v>18781</v>
      </c>
      <c r="Q155" s="119">
        <f>P155/O155</f>
        <v>8.5368181818181821</v>
      </c>
      <c r="R155" s="120" t="s">
        <v>87</v>
      </c>
      <c r="S155" s="129">
        <v>4916</v>
      </c>
      <c r="T155" s="122">
        <v>68376</v>
      </c>
      <c r="U155" s="119">
        <f>T155/S155</f>
        <v>13.90886899918633</v>
      </c>
    </row>
    <row r="156" spans="2:21">
      <c r="B156" s="54"/>
      <c r="C156" s="54" t="s">
        <v>20</v>
      </c>
      <c r="D156" s="49"/>
      <c r="E156" s="309">
        <f t="shared" ref="E156:J156" si="38">SUM(E148,E154)</f>
        <v>1716</v>
      </c>
      <c r="F156" s="310">
        <f t="shared" si="38"/>
        <v>44263</v>
      </c>
      <c r="G156" s="309">
        <f t="shared" si="38"/>
        <v>2078</v>
      </c>
      <c r="H156" s="310">
        <f t="shared" si="38"/>
        <v>78540</v>
      </c>
      <c r="I156" s="309">
        <f t="shared" si="38"/>
        <v>565</v>
      </c>
      <c r="J156" s="310">
        <f t="shared" si="38"/>
        <v>10383</v>
      </c>
      <c r="K156" s="309">
        <f>SUM(E156,G156,I156)</f>
        <v>4359</v>
      </c>
      <c r="L156" s="309">
        <f>SUM(F156,H156,J156)</f>
        <v>133186</v>
      </c>
      <c r="M156" s="311">
        <f t="shared" si="33"/>
        <v>30.55425556320257</v>
      </c>
      <c r="N156" s="241" t="s">
        <v>58</v>
      </c>
      <c r="O156" s="122">
        <v>2161</v>
      </c>
      <c r="P156" s="122">
        <v>39012</v>
      </c>
      <c r="Q156" s="119">
        <v>18.052753354928274</v>
      </c>
      <c r="R156" s="241" t="s">
        <v>58</v>
      </c>
      <c r="S156" s="122">
        <v>4887</v>
      </c>
      <c r="T156" s="129">
        <v>141462</v>
      </c>
      <c r="U156" s="131">
        <v>28.94659300184162</v>
      </c>
    </row>
    <row r="157" spans="2:21">
      <c r="B157" s="114" t="s">
        <v>48</v>
      </c>
      <c r="C157" s="114"/>
      <c r="D157" s="193"/>
      <c r="E157" s="312">
        <f t="shared" ref="E157:M157" si="39">E155/E156*100</f>
        <v>82.51748251748252</v>
      </c>
      <c r="F157" s="313">
        <f t="shared" si="39"/>
        <v>96.543388383073903</v>
      </c>
      <c r="G157" s="312">
        <f t="shared" si="39"/>
        <v>92.252165543792103</v>
      </c>
      <c r="H157" s="313">
        <f t="shared" si="39"/>
        <v>126.52279093455564</v>
      </c>
      <c r="I157" s="312">
        <f t="shared" si="39"/>
        <v>93.274336283185846</v>
      </c>
      <c r="J157" s="313">
        <f t="shared" si="39"/>
        <v>191.17788693055957</v>
      </c>
      <c r="K157" s="312">
        <f t="shared" si="39"/>
        <v>88.552420279880707</v>
      </c>
      <c r="L157" s="312">
        <f t="shared" si="39"/>
        <v>121.59986785397865</v>
      </c>
      <c r="M157" s="312">
        <f t="shared" si="39"/>
        <v>137.31964351696709</v>
      </c>
      <c r="N157" s="280" t="s">
        <v>60</v>
      </c>
      <c r="O157" s="160">
        <f>AVERAGE(O152:O156)</f>
        <v>2031.4</v>
      </c>
      <c r="P157" s="160">
        <f>AVERAGE(P152:P156)</f>
        <v>29332.400000000001</v>
      </c>
      <c r="Q157" s="250">
        <f>SUM(Q152:Q156)/5</f>
        <v>14.41913115820193</v>
      </c>
      <c r="R157" s="280" t="s">
        <v>60</v>
      </c>
      <c r="S157" s="160">
        <f>AVERAGE(S152:S156)</f>
        <v>4553.3999999999996</v>
      </c>
      <c r="T157" s="160">
        <f>AVERAGE(T152:T156)</f>
        <v>85069.2</v>
      </c>
      <c r="U157" s="250">
        <f>SUM(U152:U156)/5</f>
        <v>18.521202086458914</v>
      </c>
    </row>
    <row r="158" spans="2:21">
      <c r="B158" s="314"/>
      <c r="C158" s="314"/>
      <c r="D158" s="314"/>
      <c r="E158" s="315"/>
      <c r="F158" s="315"/>
      <c r="G158" s="315"/>
      <c r="H158" s="315"/>
      <c r="I158" s="315"/>
      <c r="J158" s="315"/>
      <c r="K158" s="315"/>
      <c r="L158" s="315"/>
      <c r="M158" s="315"/>
      <c r="N158" s="184" t="s">
        <v>62</v>
      </c>
      <c r="O158" s="122">
        <v>1978</v>
      </c>
      <c r="P158" s="129">
        <v>51822</v>
      </c>
      <c r="Q158" s="131">
        <v>26.199191102123358</v>
      </c>
      <c r="R158" s="120" t="s">
        <v>62</v>
      </c>
      <c r="S158" s="122">
        <v>4583</v>
      </c>
      <c r="T158" s="122">
        <v>120547</v>
      </c>
      <c r="U158" s="119">
        <v>26.303076587388173</v>
      </c>
    </row>
    <row r="159" spans="2:21">
      <c r="B159" s="175" t="s">
        <v>129</v>
      </c>
      <c r="C159" s="175"/>
      <c r="D159" s="175"/>
      <c r="N159" s="184" t="s">
        <v>64</v>
      </c>
      <c r="O159" s="122">
        <v>1723</v>
      </c>
      <c r="P159" s="122">
        <v>15612</v>
      </c>
      <c r="Q159" s="119">
        <v>9.0609402205455609</v>
      </c>
      <c r="R159" s="120" t="s">
        <v>64</v>
      </c>
      <c r="S159" s="122">
        <v>4006</v>
      </c>
      <c r="T159" s="122">
        <v>35074</v>
      </c>
      <c r="U159" s="119">
        <v>8.7553669495756363</v>
      </c>
    </row>
    <row r="160" spans="2:21">
      <c r="B160" s="316"/>
      <c r="C160" s="20" t="s">
        <v>130</v>
      </c>
      <c r="D160" s="132" t="s">
        <v>151</v>
      </c>
      <c r="E160" s="132"/>
      <c r="F160" s="132"/>
      <c r="G160" s="132"/>
      <c r="H160" s="132"/>
      <c r="I160" s="132"/>
      <c r="J160" s="132"/>
      <c r="K160" s="132"/>
      <c r="L160" s="132"/>
      <c r="M160" s="132"/>
      <c r="N160" s="184" t="s">
        <v>66</v>
      </c>
      <c r="O160" s="122">
        <v>1653</v>
      </c>
      <c r="P160" s="122">
        <v>5687</v>
      </c>
      <c r="Q160" s="119">
        <v>3.440411373260738</v>
      </c>
      <c r="R160" s="120" t="s">
        <v>66</v>
      </c>
      <c r="S160" s="122">
        <v>4192</v>
      </c>
      <c r="T160" s="122">
        <v>35286</v>
      </c>
      <c r="U160" s="119">
        <v>8.4174618320610683</v>
      </c>
    </row>
    <row r="161" spans="1:21">
      <c r="B161" s="316"/>
      <c r="C161" s="20" t="s">
        <v>132</v>
      </c>
      <c r="D161" s="273" t="s">
        <v>152</v>
      </c>
      <c r="E161" s="273"/>
      <c r="F161" s="273"/>
      <c r="G161" s="273"/>
      <c r="H161" s="273"/>
      <c r="I161" s="273"/>
      <c r="J161" s="273"/>
      <c r="K161" s="273"/>
      <c r="L161" s="273"/>
      <c r="M161" s="273"/>
      <c r="N161" s="120" t="s">
        <v>68</v>
      </c>
      <c r="O161" s="122">
        <v>1563</v>
      </c>
      <c r="P161" s="122">
        <v>17629</v>
      </c>
      <c r="Q161" s="119">
        <v>11.278950735764555</v>
      </c>
      <c r="R161" s="120" t="s">
        <v>68</v>
      </c>
      <c r="S161" s="122">
        <v>4445</v>
      </c>
      <c r="T161" s="122">
        <v>98428</v>
      </c>
      <c r="U161" s="119">
        <v>22.143532058492688</v>
      </c>
    </row>
    <row r="162" spans="1:21">
      <c r="B162" s="128"/>
      <c r="C162" s="20" t="s">
        <v>135</v>
      </c>
      <c r="D162" s="273" t="s">
        <v>153</v>
      </c>
      <c r="E162" s="273"/>
      <c r="F162" s="273"/>
      <c r="G162" s="273"/>
      <c r="H162" s="273"/>
      <c r="I162" s="273"/>
      <c r="J162" s="273"/>
      <c r="K162" s="273"/>
      <c r="L162" s="273"/>
      <c r="M162" s="273"/>
      <c r="N162" s="120" t="s">
        <v>70</v>
      </c>
      <c r="O162" s="122">
        <v>1733</v>
      </c>
      <c r="P162" s="122">
        <v>18967</v>
      </c>
      <c r="Q162" s="119">
        <v>10.944604731679169</v>
      </c>
      <c r="R162" s="120" t="s">
        <v>70</v>
      </c>
      <c r="S162" s="122">
        <v>4233</v>
      </c>
      <c r="T162" s="122">
        <v>60175</v>
      </c>
      <c r="U162" s="119">
        <v>14.215686274509803</v>
      </c>
    </row>
    <row r="163" spans="1:21" ht="18.5" thickBot="1">
      <c r="B163" s="128"/>
      <c r="C163" s="20"/>
      <c r="D163" s="317" t="s">
        <v>154</v>
      </c>
      <c r="E163" s="317"/>
      <c r="F163" s="317"/>
      <c r="G163" s="317"/>
      <c r="H163" s="317"/>
      <c r="I163" s="317"/>
      <c r="J163" s="317"/>
      <c r="K163" s="317"/>
      <c r="L163" s="317"/>
      <c r="M163" s="317"/>
      <c r="N163" s="318"/>
      <c r="O163" s="149">
        <f>O152+O153+O154+O155+O156+O158+O159+O160+O161+O162</f>
        <v>18807</v>
      </c>
      <c r="P163" s="149">
        <f>P152+P153+P154+P155+P156+P158+P159+P160+P161+P162</f>
        <v>256379</v>
      </c>
      <c r="Q163" s="151">
        <f>P163/O163</f>
        <v>13.63210506726219</v>
      </c>
      <c r="R163" s="152"/>
      <c r="S163" s="149">
        <f>S152+S153+S154+S155+S156+S158+S159+S160+S161+S162</f>
        <v>44226</v>
      </c>
      <c r="T163" s="149">
        <f>T152+T153+T154+T155+T156+T158+T159+T160+T161+T162</f>
        <v>774856</v>
      </c>
      <c r="U163" s="151">
        <f>T163/S163</f>
        <v>17.520372631483742</v>
      </c>
    </row>
    <row r="164" spans="1:21">
      <c r="B164" s="128"/>
      <c r="C164" s="20" t="s">
        <v>138</v>
      </c>
      <c r="D164" s="132" t="s">
        <v>155</v>
      </c>
      <c r="E164" s="132"/>
      <c r="F164" s="132"/>
      <c r="G164" s="132"/>
      <c r="H164" s="132"/>
      <c r="I164" s="132"/>
      <c r="J164" s="132"/>
      <c r="K164" s="132"/>
      <c r="L164" s="132"/>
      <c r="M164" s="132"/>
      <c r="N164" s="319" t="s">
        <v>73</v>
      </c>
      <c r="O164" s="160">
        <f>O163/10</f>
        <v>1880.7</v>
      </c>
      <c r="P164" s="160">
        <f>P163/10</f>
        <v>25637.9</v>
      </c>
      <c r="Q164" s="250">
        <f>P164/O164</f>
        <v>13.63210506726219</v>
      </c>
      <c r="R164" s="159" t="s">
        <v>73</v>
      </c>
      <c r="S164" s="160">
        <f>S163/10</f>
        <v>4422.6000000000004</v>
      </c>
      <c r="T164" s="160">
        <f>T163/10</f>
        <v>77485.600000000006</v>
      </c>
      <c r="U164" s="250">
        <f>T164/S164</f>
        <v>17.520372631483742</v>
      </c>
    </row>
    <row r="165" spans="1:21">
      <c r="B165" s="128"/>
      <c r="C165" s="20" t="s">
        <v>140</v>
      </c>
      <c r="D165" t="s">
        <v>156</v>
      </c>
      <c r="M165" s="317"/>
      <c r="N165" s="120" t="s">
        <v>75</v>
      </c>
      <c r="O165" s="122">
        <v>1802</v>
      </c>
      <c r="P165" s="122">
        <v>19271</v>
      </c>
      <c r="Q165" s="119">
        <v>10.694228634850166</v>
      </c>
      <c r="R165" s="120" t="s">
        <v>75</v>
      </c>
      <c r="S165" s="122">
        <v>3996</v>
      </c>
      <c r="T165" s="122">
        <v>64535</v>
      </c>
      <c r="U165" s="119">
        <v>16.1498998998999</v>
      </c>
    </row>
    <row r="166" spans="1:21">
      <c r="B166" s="128"/>
      <c r="C166" s="20"/>
      <c r="D166" s="226" t="s">
        <v>157</v>
      </c>
      <c r="E166" s="226"/>
      <c r="F166" s="226"/>
      <c r="G166" s="226"/>
      <c r="H166" s="226"/>
      <c r="I166" s="226"/>
      <c r="J166" s="226"/>
      <c r="K166" s="226"/>
      <c r="L166" s="226"/>
      <c r="O166" s="121"/>
      <c r="P166" s="121"/>
      <c r="Q166" s="142"/>
      <c r="S166" s="121"/>
      <c r="T166" s="121"/>
      <c r="U166" s="142"/>
    </row>
    <row r="167" spans="1:21">
      <c r="C167" s="20" t="s">
        <v>158</v>
      </c>
      <c r="D167" s="320" t="s">
        <v>159</v>
      </c>
      <c r="E167" s="132"/>
      <c r="F167" s="132"/>
      <c r="G167" s="132"/>
      <c r="H167" s="132"/>
      <c r="I167" s="132"/>
      <c r="J167" s="132"/>
      <c r="K167" s="132"/>
      <c r="L167" s="132"/>
      <c r="M167" s="132"/>
    </row>
    <row r="168" spans="1:21">
      <c r="C168" s="321"/>
      <c r="D168" t="s">
        <v>160</v>
      </c>
    </row>
    <row r="169" spans="1:21">
      <c r="C169" s="128"/>
      <c r="D169" s="163"/>
      <c r="E169" s="163"/>
      <c r="F169" s="163"/>
      <c r="G169" s="163"/>
      <c r="H169" s="163"/>
      <c r="I169" s="163"/>
      <c r="J169" s="163"/>
      <c r="K169" s="163"/>
      <c r="L169" s="163"/>
      <c r="M169" s="127"/>
    </row>
    <row r="170" spans="1:21"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1:21"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</row>
    <row r="172" spans="1:21">
      <c r="M172" s="27" t="s">
        <v>161</v>
      </c>
    </row>
    <row r="173" spans="1:21">
      <c r="M173" s="276"/>
    </row>
    <row r="174" spans="1:21" ht="19">
      <c r="A174" s="322" t="s">
        <v>162</v>
      </c>
      <c r="B174" s="322"/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</row>
    <row r="175" spans="1:21">
      <c r="N175" s="323" t="s">
        <v>163</v>
      </c>
      <c r="O175" s="324"/>
      <c r="P175" s="167"/>
      <c r="Q175" s="168"/>
      <c r="R175" s="323" t="s">
        <v>164</v>
      </c>
      <c r="S175" s="324"/>
      <c r="T175" s="167"/>
      <c r="U175" s="168"/>
    </row>
    <row r="176" spans="1:21" ht="18.5" thickBot="1">
      <c r="K176" s="43"/>
      <c r="L176" s="43"/>
      <c r="N176" s="169" t="s">
        <v>7</v>
      </c>
      <c r="O176" s="170" t="s">
        <v>45</v>
      </c>
      <c r="P176" s="170" t="s">
        <v>46</v>
      </c>
      <c r="Q176" s="169" t="s">
        <v>47</v>
      </c>
      <c r="R176" s="169" t="s">
        <v>7</v>
      </c>
      <c r="S176" s="170" t="s">
        <v>45</v>
      </c>
      <c r="T176" s="170" t="s">
        <v>46</v>
      </c>
      <c r="U176" s="169" t="s">
        <v>47</v>
      </c>
    </row>
    <row r="177" spans="2:21">
      <c r="J177" s="277" t="s">
        <v>165</v>
      </c>
      <c r="K177" s="278"/>
      <c r="L177" s="278"/>
      <c r="M177" s="279"/>
      <c r="N177" s="172" t="s">
        <v>49</v>
      </c>
      <c r="O177" s="173">
        <v>615</v>
      </c>
      <c r="P177" s="173">
        <v>12421</v>
      </c>
      <c r="Q177" s="140">
        <f>P177/O177</f>
        <v>20.196747967479673</v>
      </c>
      <c r="R177" s="172" t="s">
        <v>49</v>
      </c>
      <c r="S177" s="173">
        <v>504</v>
      </c>
      <c r="T177" s="173">
        <v>9843</v>
      </c>
      <c r="U177" s="140">
        <f>T177/S177</f>
        <v>19.529761904761905</v>
      </c>
    </row>
    <row r="178" spans="2:21">
      <c r="B178" s="279" t="s">
        <v>13</v>
      </c>
      <c r="C178" s="279"/>
      <c r="D178" s="279"/>
      <c r="E178" s="163" t="s">
        <v>166</v>
      </c>
      <c r="F178" s="163"/>
      <c r="G178" s="163"/>
      <c r="H178" s="163"/>
      <c r="N178" s="120" t="s">
        <v>51</v>
      </c>
      <c r="O178" s="122">
        <v>698</v>
      </c>
      <c r="P178" s="122">
        <v>6922</v>
      </c>
      <c r="Q178" s="119">
        <f>P178/O178</f>
        <v>9.9169054441260744</v>
      </c>
      <c r="R178" s="120" t="s">
        <v>51</v>
      </c>
      <c r="S178" s="122">
        <v>470</v>
      </c>
      <c r="T178" s="122">
        <v>4219</v>
      </c>
      <c r="U178" s="119">
        <f>T178/S178</f>
        <v>8.9765957446808518</v>
      </c>
    </row>
    <row r="179" spans="2:21">
      <c r="B179" s="279" t="s">
        <v>15</v>
      </c>
      <c r="C179" s="279"/>
      <c r="D179" s="279"/>
      <c r="E179" s="163" t="s">
        <v>16</v>
      </c>
      <c r="F179" s="163"/>
      <c r="G179" s="163"/>
      <c r="H179" s="163"/>
      <c r="N179" s="120" t="s">
        <v>85</v>
      </c>
      <c r="O179" s="122">
        <v>740</v>
      </c>
      <c r="P179" s="122">
        <v>1168</v>
      </c>
      <c r="Q179" s="119">
        <f>P179/O179</f>
        <v>1.5783783783783785</v>
      </c>
      <c r="R179" s="120" t="s">
        <v>85</v>
      </c>
      <c r="S179" s="122">
        <v>261</v>
      </c>
      <c r="T179" s="122">
        <v>313</v>
      </c>
      <c r="U179" s="119">
        <f>T179/S179</f>
        <v>1.1992337164750957</v>
      </c>
    </row>
    <row r="180" spans="2:21">
      <c r="B180" s="325" t="s">
        <v>17</v>
      </c>
      <c r="C180" s="325"/>
      <c r="D180" s="325"/>
      <c r="N180" s="120" t="s">
        <v>87</v>
      </c>
      <c r="O180" s="129">
        <v>777</v>
      </c>
      <c r="P180" s="122">
        <v>4092</v>
      </c>
      <c r="Q180" s="119">
        <f>P180/O180</f>
        <v>5.2664092664092665</v>
      </c>
      <c r="R180" s="120" t="s">
        <v>87</v>
      </c>
      <c r="S180" s="129">
        <v>822</v>
      </c>
      <c r="T180" s="122">
        <v>4438</v>
      </c>
      <c r="U180" s="119">
        <f>T180/S180</f>
        <v>5.3990267639902676</v>
      </c>
    </row>
    <row r="181" spans="2:21" ht="18.5" thickBot="1">
      <c r="B181" s="49" t="s">
        <v>18</v>
      </c>
      <c r="C181" s="50"/>
      <c r="D181" s="51"/>
      <c r="E181" s="52" t="s">
        <v>19</v>
      </c>
      <c r="F181" s="52"/>
      <c r="G181" s="53" t="s">
        <v>20</v>
      </c>
      <c r="H181" s="53"/>
      <c r="I181" s="54" t="s">
        <v>21</v>
      </c>
      <c r="J181" s="54"/>
      <c r="K181" s="54"/>
      <c r="L181" s="54"/>
      <c r="N181" s="241" t="s">
        <v>58</v>
      </c>
      <c r="O181" s="122">
        <v>702</v>
      </c>
      <c r="P181" s="122">
        <v>6866</v>
      </c>
      <c r="Q181" s="119">
        <v>9.7806267806267808</v>
      </c>
      <c r="R181" s="241" t="s">
        <v>58</v>
      </c>
      <c r="S181" s="122">
        <v>770</v>
      </c>
      <c r="T181" s="129">
        <v>10410</v>
      </c>
      <c r="U181" s="119">
        <v>13.519480519480519</v>
      </c>
    </row>
    <row r="182" spans="2:21">
      <c r="B182" s="55" t="s">
        <v>22</v>
      </c>
      <c r="C182" s="56"/>
      <c r="D182" s="57"/>
      <c r="E182" s="58">
        <f>K203</f>
        <v>4508</v>
      </c>
      <c r="F182" s="59" t="s">
        <v>121</v>
      </c>
      <c r="G182" s="60">
        <f>K204</f>
        <v>4974</v>
      </c>
      <c r="H182" s="61" t="s">
        <v>121</v>
      </c>
      <c r="I182" s="62">
        <f>K203-K204</f>
        <v>-466</v>
      </c>
      <c r="J182" s="63" t="s">
        <v>23</v>
      </c>
      <c r="K182" s="64">
        <f>(K203/K204*100)</f>
        <v>90.63128266988339</v>
      </c>
      <c r="L182" s="63" t="s">
        <v>24</v>
      </c>
      <c r="N182" s="176" t="s">
        <v>60</v>
      </c>
      <c r="O182" s="177">
        <f>AVERAGE(O177:O181)</f>
        <v>706.4</v>
      </c>
      <c r="P182" s="177">
        <f>AVERAGE(P177:P181)</f>
        <v>6293.8</v>
      </c>
      <c r="Q182" s="178">
        <f>P182/O182</f>
        <v>8.9096828992072492</v>
      </c>
      <c r="R182" s="176" t="s">
        <v>60</v>
      </c>
      <c r="S182" s="177">
        <f>AVERAGE(S177:S181)</f>
        <v>565.4</v>
      </c>
      <c r="T182" s="177">
        <f>AVERAGE(T177:T181)</f>
        <v>5844.6</v>
      </c>
      <c r="U182" s="178">
        <f>T182/S182</f>
        <v>10.337106473293245</v>
      </c>
    </row>
    <row r="183" spans="2:21">
      <c r="B183" s="186" t="s">
        <v>25</v>
      </c>
      <c r="C183" s="187"/>
      <c r="D183" s="188"/>
      <c r="E183" s="189">
        <f>L203</f>
        <v>177086</v>
      </c>
      <c r="F183" s="59" t="s">
        <v>122</v>
      </c>
      <c r="G183" s="326">
        <f>L204</f>
        <v>145607</v>
      </c>
      <c r="H183" s="61" t="s">
        <v>122</v>
      </c>
      <c r="I183" s="62">
        <f>L203-L204</f>
        <v>31479</v>
      </c>
      <c r="J183" s="63" t="s">
        <v>26</v>
      </c>
      <c r="K183" s="64">
        <f>(L203/L204*100)</f>
        <v>121.61915292534013</v>
      </c>
      <c r="L183" s="63" t="s">
        <v>24</v>
      </c>
      <c r="N183" s="120" t="s">
        <v>62</v>
      </c>
      <c r="O183" s="122">
        <v>627</v>
      </c>
      <c r="P183" s="129">
        <v>12626</v>
      </c>
      <c r="Q183" s="131">
        <v>20.137161084529506</v>
      </c>
      <c r="R183" s="120" t="s">
        <v>62</v>
      </c>
      <c r="S183" s="122">
        <v>601</v>
      </c>
      <c r="T183" s="122">
        <v>9413</v>
      </c>
      <c r="U183" s="131">
        <v>15.662229617304492</v>
      </c>
    </row>
    <row r="184" spans="2:21">
      <c r="B184" s="70" t="s">
        <v>27</v>
      </c>
      <c r="C184" s="71"/>
      <c r="D184" s="71"/>
      <c r="E184" s="71"/>
      <c r="F184" s="72"/>
      <c r="G184" s="70"/>
      <c r="H184" s="71"/>
      <c r="I184" s="71"/>
      <c r="J184" s="71"/>
      <c r="K184" s="71"/>
      <c r="L184" s="71"/>
      <c r="N184" s="120" t="s">
        <v>64</v>
      </c>
      <c r="O184" s="122">
        <v>488</v>
      </c>
      <c r="P184" s="122">
        <v>3625</v>
      </c>
      <c r="Q184" s="119">
        <v>7.4282786885245899</v>
      </c>
      <c r="R184" s="120" t="s">
        <v>64</v>
      </c>
      <c r="S184" s="122">
        <v>518</v>
      </c>
      <c r="T184" s="122">
        <v>4168</v>
      </c>
      <c r="U184" s="119">
        <v>8.0463320463320471</v>
      </c>
    </row>
    <row r="185" spans="2:21">
      <c r="B185" s="78"/>
      <c r="C185" s="71"/>
      <c r="D185" s="281" t="s">
        <v>29</v>
      </c>
      <c r="E185" s="114" t="s">
        <v>100</v>
      </c>
      <c r="F185" s="114"/>
      <c r="G185" s="54" t="s">
        <v>31</v>
      </c>
      <c r="H185" s="54"/>
      <c r="I185" s="54" t="s">
        <v>32</v>
      </c>
      <c r="J185" s="54"/>
      <c r="K185" s="54" t="s">
        <v>33</v>
      </c>
      <c r="L185" s="54"/>
      <c r="M185" s="82" t="s">
        <v>34</v>
      </c>
      <c r="N185" s="120" t="s">
        <v>66</v>
      </c>
      <c r="O185" s="122">
        <v>585</v>
      </c>
      <c r="P185" s="122">
        <v>1721</v>
      </c>
      <c r="Q185" s="119">
        <v>2.9418803418803421</v>
      </c>
      <c r="R185" s="120" t="s">
        <v>66</v>
      </c>
      <c r="S185" s="122">
        <v>562</v>
      </c>
      <c r="T185" s="122">
        <v>1478</v>
      </c>
      <c r="U185" s="119">
        <v>2.6298932384341636</v>
      </c>
    </row>
    <row r="186" spans="2:21" ht="24">
      <c r="B186" s="83" t="s">
        <v>36</v>
      </c>
      <c r="C186" s="252" t="s">
        <v>102</v>
      </c>
      <c r="D186" s="283"/>
      <c r="E186" s="253" t="s">
        <v>38</v>
      </c>
      <c r="F186" s="253" t="s">
        <v>39</v>
      </c>
      <c r="G186" s="253" t="s">
        <v>38</v>
      </c>
      <c r="H186" s="253" t="s">
        <v>39</v>
      </c>
      <c r="I186" s="253" t="s">
        <v>38</v>
      </c>
      <c r="J186" s="253" t="s">
        <v>39</v>
      </c>
      <c r="K186" s="253" t="s">
        <v>38</v>
      </c>
      <c r="L186" s="253" t="s">
        <v>39</v>
      </c>
      <c r="M186" s="94"/>
      <c r="N186" s="120" t="s">
        <v>68</v>
      </c>
      <c r="O186" s="122">
        <v>615</v>
      </c>
      <c r="P186" s="122">
        <v>6655</v>
      </c>
      <c r="Q186" s="119">
        <v>10.821138211382113</v>
      </c>
      <c r="R186" s="120" t="s">
        <v>68</v>
      </c>
      <c r="S186" s="122">
        <v>669</v>
      </c>
      <c r="T186" s="122">
        <v>7524</v>
      </c>
      <c r="U186" s="119">
        <v>11.246636771300448</v>
      </c>
    </row>
    <row r="187" spans="2:21">
      <c r="B187" s="208" t="s">
        <v>103</v>
      </c>
      <c r="C187" s="285" t="s">
        <v>19</v>
      </c>
      <c r="D187" s="327" t="s">
        <v>104</v>
      </c>
      <c r="E187" s="307">
        <f t="shared" ref="E187:J187" si="40">E23</f>
        <v>481</v>
      </c>
      <c r="F187" s="307">
        <f t="shared" si="40"/>
        <v>17751</v>
      </c>
      <c r="G187" s="307">
        <f t="shared" si="40"/>
        <v>617</v>
      </c>
      <c r="H187" s="307">
        <f t="shared" si="40"/>
        <v>37745</v>
      </c>
      <c r="I187" s="307">
        <f t="shared" si="40"/>
        <v>211</v>
      </c>
      <c r="J187" s="307">
        <f t="shared" si="40"/>
        <v>12710</v>
      </c>
      <c r="K187" s="307">
        <f t="shared" ref="K187:L193" si="41">SUM(E187,G187,I187)</f>
        <v>1309</v>
      </c>
      <c r="L187" s="307">
        <f t="shared" si="41"/>
        <v>68206</v>
      </c>
      <c r="M187" s="100">
        <f t="shared" ref="M187:M192" si="42">L187/K187</f>
        <v>52.105423987776931</v>
      </c>
      <c r="N187" s="120" t="s">
        <v>70</v>
      </c>
      <c r="O187" s="122">
        <v>583</v>
      </c>
      <c r="P187" s="122">
        <v>3235</v>
      </c>
      <c r="Q187" s="119">
        <v>5.5488850771869638</v>
      </c>
      <c r="R187" s="120" t="s">
        <v>70</v>
      </c>
      <c r="S187" s="122">
        <v>384</v>
      </c>
      <c r="T187" s="122">
        <v>2519</v>
      </c>
      <c r="U187" s="119">
        <v>6.559895833333333</v>
      </c>
    </row>
    <row r="188" spans="2:21" ht="18.5" thickBot="1">
      <c r="B188" s="208"/>
      <c r="C188" s="285"/>
      <c r="D188" s="201" t="s">
        <v>105</v>
      </c>
      <c r="E188" s="99">
        <f t="shared" ref="E188:J188" si="43">E66</f>
        <v>353</v>
      </c>
      <c r="F188" s="99">
        <f t="shared" si="43"/>
        <v>11315</v>
      </c>
      <c r="G188" s="99">
        <f t="shared" si="43"/>
        <v>432</v>
      </c>
      <c r="H188" s="99">
        <f t="shared" si="43"/>
        <v>27738</v>
      </c>
      <c r="I188" s="99">
        <f t="shared" si="43"/>
        <v>97</v>
      </c>
      <c r="J188" s="99">
        <f t="shared" si="43"/>
        <v>2380</v>
      </c>
      <c r="K188" s="99">
        <f t="shared" si="41"/>
        <v>882</v>
      </c>
      <c r="L188" s="99">
        <f t="shared" si="41"/>
        <v>41433</v>
      </c>
      <c r="M188" s="100">
        <f t="shared" si="42"/>
        <v>46.976190476190474</v>
      </c>
      <c r="N188" s="152"/>
      <c r="O188" s="149">
        <f>O177+O178+O179+O180+O181+O183+O184+O185+O186+O187</f>
        <v>6430</v>
      </c>
      <c r="P188" s="149">
        <f>P177+P178+P179+P180+P181+P183+P184+P185+P186+P187</f>
        <v>59331</v>
      </c>
      <c r="Q188" s="151">
        <f>P188/O188</f>
        <v>9.2272161741835141</v>
      </c>
      <c r="R188" s="152"/>
      <c r="S188" s="149">
        <f>S177+S178+S179+S180+S181+S183+S184+S185+S186+S187</f>
        <v>5561</v>
      </c>
      <c r="T188" s="149">
        <f>T177+T178+T179+T180+T181+T183+T184+T185+T186+T187</f>
        <v>54325</v>
      </c>
      <c r="U188" s="151">
        <f>T188/S188</f>
        <v>9.7689264520769648</v>
      </c>
    </row>
    <row r="189" spans="2:21">
      <c r="B189" s="208"/>
      <c r="C189" s="288"/>
      <c r="D189" s="201" t="s">
        <v>106</v>
      </c>
      <c r="E189" s="99">
        <f t="shared" ref="E189:J189" si="44">SUM(E187:E188)</f>
        <v>834</v>
      </c>
      <c r="F189" s="99">
        <f t="shared" si="44"/>
        <v>29066</v>
      </c>
      <c r="G189" s="99">
        <f t="shared" si="44"/>
        <v>1049</v>
      </c>
      <c r="H189" s="99">
        <f t="shared" si="44"/>
        <v>65483</v>
      </c>
      <c r="I189" s="99">
        <f t="shared" si="44"/>
        <v>308</v>
      </c>
      <c r="J189" s="99">
        <f t="shared" si="44"/>
        <v>15090</v>
      </c>
      <c r="K189" s="99">
        <f t="shared" si="41"/>
        <v>2191</v>
      </c>
      <c r="L189" s="99">
        <f t="shared" si="41"/>
        <v>109639</v>
      </c>
      <c r="M189" s="100">
        <f t="shared" si="42"/>
        <v>50.040620721131901</v>
      </c>
      <c r="N189" s="159" t="s">
        <v>73</v>
      </c>
      <c r="O189" s="160">
        <f>O188/10</f>
        <v>643</v>
      </c>
      <c r="P189" s="160">
        <f>P188/10</f>
        <v>5933.1</v>
      </c>
      <c r="Q189" s="162">
        <f>P189/O189</f>
        <v>9.2272161741835159</v>
      </c>
      <c r="R189" s="159" t="s">
        <v>73</v>
      </c>
      <c r="S189" s="160">
        <f>S188/10</f>
        <v>556.1</v>
      </c>
      <c r="T189" s="160">
        <f>T188/10</f>
        <v>5432.5</v>
      </c>
      <c r="U189" s="162">
        <f>T189/S189</f>
        <v>9.7689264520769648</v>
      </c>
    </row>
    <row r="190" spans="2:21">
      <c r="B190" s="208"/>
      <c r="C190" s="289" t="s">
        <v>20</v>
      </c>
      <c r="D190" s="328" t="s">
        <v>104</v>
      </c>
      <c r="E190" s="259">
        <f t="shared" ref="E190:L191" si="45">E146</f>
        <v>527</v>
      </c>
      <c r="F190" s="259">
        <f t="shared" si="45"/>
        <v>15445</v>
      </c>
      <c r="G190" s="259">
        <f t="shared" si="45"/>
        <v>561</v>
      </c>
      <c r="H190" s="259">
        <f t="shared" si="45"/>
        <v>18105</v>
      </c>
      <c r="I190" s="259">
        <f t="shared" si="45"/>
        <v>178</v>
      </c>
      <c r="J190" s="259">
        <f t="shared" si="45"/>
        <v>3555</v>
      </c>
      <c r="K190" s="259">
        <f t="shared" si="45"/>
        <v>1266</v>
      </c>
      <c r="L190" s="259">
        <f t="shared" si="45"/>
        <v>37105</v>
      </c>
      <c r="M190" s="261">
        <f t="shared" si="42"/>
        <v>29.308846761453395</v>
      </c>
      <c r="N190" s="112" t="s">
        <v>75</v>
      </c>
      <c r="O190" s="329">
        <v>499</v>
      </c>
      <c r="P190" s="329">
        <v>2211</v>
      </c>
      <c r="Q190" s="330">
        <v>4.4308617234468901</v>
      </c>
      <c r="R190" s="112" t="s">
        <v>75</v>
      </c>
      <c r="S190" s="329">
        <v>402</v>
      </c>
      <c r="T190" s="329">
        <v>1289</v>
      </c>
      <c r="U190" s="330">
        <v>3.2064676616915424</v>
      </c>
    </row>
    <row r="191" spans="2:21">
      <c r="B191" s="208"/>
      <c r="C191" s="290"/>
      <c r="D191" s="328" t="s">
        <v>105</v>
      </c>
      <c r="E191" s="259">
        <f t="shared" si="45"/>
        <v>432</v>
      </c>
      <c r="F191" s="259">
        <f t="shared" si="45"/>
        <v>10794</v>
      </c>
      <c r="G191" s="259">
        <f t="shared" si="45"/>
        <v>504</v>
      </c>
      <c r="H191" s="259">
        <f t="shared" si="45"/>
        <v>21420</v>
      </c>
      <c r="I191" s="259">
        <f t="shared" si="45"/>
        <v>157</v>
      </c>
      <c r="J191" s="259">
        <f t="shared" si="45"/>
        <v>3070</v>
      </c>
      <c r="K191" s="259">
        <f t="shared" si="45"/>
        <v>1093</v>
      </c>
      <c r="L191" s="259">
        <f t="shared" si="45"/>
        <v>35284</v>
      </c>
      <c r="M191" s="261">
        <f t="shared" si="42"/>
        <v>32.281793229643185</v>
      </c>
      <c r="O191" s="121"/>
      <c r="P191" s="121"/>
      <c r="Q191" s="121"/>
      <c r="S191" s="121"/>
      <c r="T191" s="121"/>
    </row>
    <row r="192" spans="2:21" ht="18.5" thickBot="1">
      <c r="B192" s="331"/>
      <c r="C192" s="332"/>
      <c r="D192" s="333" t="s">
        <v>106</v>
      </c>
      <c r="E192" s="334">
        <f t="shared" ref="E192:J192" si="46">SUM(E190:E191)</f>
        <v>959</v>
      </c>
      <c r="F192" s="334">
        <f t="shared" si="46"/>
        <v>26239</v>
      </c>
      <c r="G192" s="334">
        <f t="shared" si="46"/>
        <v>1065</v>
      </c>
      <c r="H192" s="334">
        <f t="shared" si="46"/>
        <v>39525</v>
      </c>
      <c r="I192" s="334">
        <f t="shared" si="46"/>
        <v>335</v>
      </c>
      <c r="J192" s="334">
        <f t="shared" si="46"/>
        <v>6625</v>
      </c>
      <c r="K192" s="334">
        <f t="shared" si="41"/>
        <v>2359</v>
      </c>
      <c r="L192" s="334">
        <f t="shared" si="41"/>
        <v>72389</v>
      </c>
      <c r="M192" s="335">
        <f t="shared" si="42"/>
        <v>30.686307757524375</v>
      </c>
      <c r="O192" s="121"/>
      <c r="P192" s="121"/>
      <c r="Q192" s="121"/>
      <c r="S192" s="121"/>
      <c r="T192" s="121"/>
    </row>
    <row r="193" spans="2:21">
      <c r="B193" s="336" t="s">
        <v>125</v>
      </c>
      <c r="C193" s="337" t="s">
        <v>19</v>
      </c>
      <c r="D193" s="338" t="s">
        <v>104</v>
      </c>
      <c r="E193" s="339">
        <f t="shared" ref="E193:J193" si="47">E109</f>
        <v>310</v>
      </c>
      <c r="F193" s="339">
        <f t="shared" si="47"/>
        <v>8470</v>
      </c>
      <c r="G193" s="339">
        <f t="shared" si="47"/>
        <v>394</v>
      </c>
      <c r="H193" s="339">
        <f t="shared" si="47"/>
        <v>18185</v>
      </c>
      <c r="I193" s="339">
        <f t="shared" si="47"/>
        <v>113</v>
      </c>
      <c r="J193" s="339">
        <f t="shared" si="47"/>
        <v>1520</v>
      </c>
      <c r="K193" s="339">
        <f t="shared" si="41"/>
        <v>817</v>
      </c>
      <c r="L193" s="339">
        <f t="shared" si="41"/>
        <v>28175</v>
      </c>
      <c r="M193" s="340">
        <f t="shared" ref="M193:M204" si="48">(L193/K193)</f>
        <v>34.485924112607101</v>
      </c>
      <c r="O193" s="121"/>
      <c r="P193" s="121"/>
      <c r="Q193" s="121"/>
      <c r="S193" s="121"/>
      <c r="T193" s="121"/>
    </row>
    <row r="194" spans="2:21">
      <c r="B194" s="208"/>
      <c r="C194" s="285"/>
      <c r="D194" s="201" t="s">
        <v>105</v>
      </c>
      <c r="E194" s="263">
        <f t="shared" ref="E194:J194" si="49">E150</f>
        <v>272</v>
      </c>
      <c r="F194" s="263">
        <f t="shared" si="49"/>
        <v>5197</v>
      </c>
      <c r="G194" s="263">
        <f t="shared" si="49"/>
        <v>474</v>
      </c>
      <c r="H194" s="263">
        <f t="shared" si="49"/>
        <v>15703</v>
      </c>
      <c r="I194" s="263">
        <f t="shared" si="49"/>
        <v>106</v>
      </c>
      <c r="J194" s="263">
        <f t="shared" si="49"/>
        <v>3240</v>
      </c>
      <c r="K194" s="263">
        <f>SUM(E194,G194,I194)</f>
        <v>852</v>
      </c>
      <c r="L194" s="263">
        <f>SUM(F194,H194,J194)</f>
        <v>24140</v>
      </c>
      <c r="M194" s="264">
        <f t="shared" si="48"/>
        <v>28.333333333333332</v>
      </c>
    </row>
    <row r="195" spans="2:21">
      <c r="B195" s="208"/>
      <c r="C195" s="288"/>
      <c r="D195" s="201" t="s">
        <v>106</v>
      </c>
      <c r="E195" s="99">
        <f t="shared" ref="E195:L195" si="50">SUM(E193:E194)</f>
        <v>582</v>
      </c>
      <c r="F195" s="99">
        <f t="shared" si="50"/>
        <v>13667</v>
      </c>
      <c r="G195" s="99">
        <f t="shared" si="50"/>
        <v>868</v>
      </c>
      <c r="H195" s="99">
        <f t="shared" si="50"/>
        <v>33888</v>
      </c>
      <c r="I195" s="99">
        <f t="shared" si="50"/>
        <v>219</v>
      </c>
      <c r="J195" s="99">
        <f t="shared" si="50"/>
        <v>4760</v>
      </c>
      <c r="K195" s="99">
        <f t="shared" si="50"/>
        <v>1669</v>
      </c>
      <c r="L195" s="99">
        <f t="shared" si="50"/>
        <v>52315</v>
      </c>
      <c r="M195" s="100">
        <f t="shared" si="48"/>
        <v>31.345116836429</v>
      </c>
      <c r="N195" s="341"/>
      <c r="O195" s="255" t="s">
        <v>167</v>
      </c>
      <c r="P195" s="255"/>
      <c r="Q195" s="256"/>
      <c r="R195" s="105" t="s">
        <v>168</v>
      </c>
      <c r="S195" s="106"/>
      <c r="T195" s="107"/>
      <c r="U195" s="108"/>
    </row>
    <row r="196" spans="2:21" ht="18.5" thickBot="1">
      <c r="B196" s="208"/>
      <c r="C196" s="342" t="s">
        <v>20</v>
      </c>
      <c r="D196" s="328" t="s">
        <v>104</v>
      </c>
      <c r="E196" s="259">
        <f t="shared" ref="E196:L197" si="51">E152</f>
        <v>442</v>
      </c>
      <c r="F196" s="259">
        <f t="shared" si="51"/>
        <v>13051</v>
      </c>
      <c r="G196" s="259">
        <f t="shared" si="51"/>
        <v>496</v>
      </c>
      <c r="H196" s="259">
        <f t="shared" si="51"/>
        <v>24138</v>
      </c>
      <c r="I196" s="259">
        <f t="shared" si="51"/>
        <v>110</v>
      </c>
      <c r="J196" s="259">
        <f t="shared" si="51"/>
        <v>2147</v>
      </c>
      <c r="K196" s="259">
        <f t="shared" si="51"/>
        <v>1048</v>
      </c>
      <c r="L196" s="259">
        <f t="shared" si="51"/>
        <v>39336</v>
      </c>
      <c r="M196" s="260">
        <f t="shared" si="48"/>
        <v>37.534351145038165</v>
      </c>
      <c r="N196" s="169" t="s">
        <v>7</v>
      </c>
      <c r="O196" s="169" t="s">
        <v>45</v>
      </c>
      <c r="P196" s="343" t="s">
        <v>46</v>
      </c>
      <c r="Q196" s="169" t="s">
        <v>47</v>
      </c>
      <c r="R196" s="169" t="s">
        <v>7</v>
      </c>
      <c r="S196" s="344" t="s">
        <v>45</v>
      </c>
      <c r="T196" s="170" t="s">
        <v>46</v>
      </c>
      <c r="U196" s="345" t="s">
        <v>47</v>
      </c>
    </row>
    <row r="197" spans="2:21">
      <c r="B197" s="208"/>
      <c r="C197" s="346"/>
      <c r="D197" s="328" t="s">
        <v>105</v>
      </c>
      <c r="E197" s="259">
        <f t="shared" si="51"/>
        <v>315</v>
      </c>
      <c r="F197" s="259">
        <f t="shared" si="51"/>
        <v>4973</v>
      </c>
      <c r="G197" s="259">
        <f t="shared" si="51"/>
        <v>517</v>
      </c>
      <c r="H197" s="259">
        <f t="shared" si="51"/>
        <v>14877</v>
      </c>
      <c r="I197" s="259">
        <f t="shared" si="51"/>
        <v>120</v>
      </c>
      <c r="J197" s="259">
        <f t="shared" si="51"/>
        <v>1611</v>
      </c>
      <c r="K197" s="259">
        <f t="shared" si="51"/>
        <v>952</v>
      </c>
      <c r="L197" s="259">
        <f t="shared" si="51"/>
        <v>21461</v>
      </c>
      <c r="M197" s="260">
        <f t="shared" si="48"/>
        <v>22.543067226890756</v>
      </c>
      <c r="N197" s="172" t="s">
        <v>49</v>
      </c>
      <c r="O197" s="173">
        <v>4974</v>
      </c>
      <c r="P197" s="347">
        <v>145607</v>
      </c>
      <c r="Q197" s="140">
        <f>P197/O197</f>
        <v>29.273622838761561</v>
      </c>
      <c r="R197" s="172" t="s">
        <v>49</v>
      </c>
      <c r="S197" s="348">
        <v>1119</v>
      </c>
      <c r="T197" s="173">
        <v>22264</v>
      </c>
      <c r="U197" s="140">
        <f>T197/S197</f>
        <v>19.89633601429848</v>
      </c>
    </row>
    <row r="198" spans="2:21" ht="18.5" thickBot="1">
      <c r="B198" s="331"/>
      <c r="C198" s="349"/>
      <c r="D198" s="350" t="s">
        <v>106</v>
      </c>
      <c r="E198" s="334">
        <f t="shared" ref="E198:L198" si="52">SUM(E196:E197)</f>
        <v>757</v>
      </c>
      <c r="F198" s="334">
        <f t="shared" si="52"/>
        <v>18024</v>
      </c>
      <c r="G198" s="334">
        <f t="shared" si="52"/>
        <v>1013</v>
      </c>
      <c r="H198" s="334">
        <f t="shared" si="52"/>
        <v>39015</v>
      </c>
      <c r="I198" s="334">
        <f t="shared" si="52"/>
        <v>230</v>
      </c>
      <c r="J198" s="334">
        <f t="shared" si="52"/>
        <v>3758</v>
      </c>
      <c r="K198" s="334">
        <f t="shared" si="52"/>
        <v>2000</v>
      </c>
      <c r="L198" s="334">
        <f t="shared" si="52"/>
        <v>60797</v>
      </c>
      <c r="M198" s="335">
        <f t="shared" si="48"/>
        <v>30.398499999999999</v>
      </c>
      <c r="N198" s="120" t="s">
        <v>51</v>
      </c>
      <c r="O198" s="122">
        <v>4844</v>
      </c>
      <c r="P198" s="121">
        <v>50293</v>
      </c>
      <c r="Q198" s="119">
        <f>P198/O198</f>
        <v>10.38253509496284</v>
      </c>
      <c r="R198" s="120" t="s">
        <v>51</v>
      </c>
      <c r="S198" s="351">
        <v>1168</v>
      </c>
      <c r="T198" s="122">
        <v>11141</v>
      </c>
      <c r="U198" s="119">
        <f>T198/S198</f>
        <v>9.5385273972602747</v>
      </c>
    </row>
    <row r="199" spans="2:21">
      <c r="B199" s="336" t="s">
        <v>169</v>
      </c>
      <c r="C199" s="337" t="s">
        <v>19</v>
      </c>
      <c r="D199" s="338" t="s">
        <v>104</v>
      </c>
      <c r="E199" s="352">
        <v>182</v>
      </c>
      <c r="F199" s="352">
        <v>2995</v>
      </c>
      <c r="G199" s="352">
        <v>394</v>
      </c>
      <c r="H199" s="352">
        <v>10487</v>
      </c>
      <c r="I199" s="352">
        <v>72</v>
      </c>
      <c r="J199" s="352">
        <v>1650</v>
      </c>
      <c r="K199" s="353">
        <f t="shared" ref="K199:L201" si="53">SUM(E199,G199,I199)</f>
        <v>648</v>
      </c>
      <c r="L199" s="353">
        <f t="shared" si="53"/>
        <v>15132</v>
      </c>
      <c r="M199" s="354">
        <f t="shared" si="48"/>
        <v>23.351851851851851</v>
      </c>
      <c r="N199" s="120" t="s">
        <v>85</v>
      </c>
      <c r="O199" s="122">
        <v>5199</v>
      </c>
      <c r="P199" s="121">
        <v>40119</v>
      </c>
      <c r="Q199" s="119">
        <f>P199/O199</f>
        <v>7.7166762839007506</v>
      </c>
      <c r="R199" s="120" t="s">
        <v>85</v>
      </c>
      <c r="S199" s="121">
        <v>1001</v>
      </c>
      <c r="T199" s="122">
        <v>1481</v>
      </c>
      <c r="U199" s="119">
        <f>T199/S199</f>
        <v>1.4795204795204795</v>
      </c>
    </row>
    <row r="200" spans="2:21">
      <c r="B200" s="208"/>
      <c r="C200" s="288"/>
      <c r="D200" s="201" t="s">
        <v>106</v>
      </c>
      <c r="E200" s="99">
        <f t="shared" ref="E200:J200" si="54">SUM(E199:E199)</f>
        <v>182</v>
      </c>
      <c r="F200" s="99">
        <f t="shared" si="54"/>
        <v>2995</v>
      </c>
      <c r="G200" s="99">
        <f t="shared" si="54"/>
        <v>394</v>
      </c>
      <c r="H200" s="99">
        <f t="shared" si="54"/>
        <v>10487</v>
      </c>
      <c r="I200" s="99">
        <f t="shared" si="54"/>
        <v>72</v>
      </c>
      <c r="J200" s="99">
        <f t="shared" si="54"/>
        <v>1650</v>
      </c>
      <c r="K200" s="99">
        <f t="shared" si="53"/>
        <v>648</v>
      </c>
      <c r="L200" s="99">
        <f t="shared" si="53"/>
        <v>15132</v>
      </c>
      <c r="M200" s="100">
        <f t="shared" si="48"/>
        <v>23.351851851851851</v>
      </c>
      <c r="N200" s="120" t="s">
        <v>87</v>
      </c>
      <c r="O200" s="129">
        <v>5693</v>
      </c>
      <c r="P200" s="121">
        <v>72468</v>
      </c>
      <c r="Q200" s="119">
        <f>P200/O200</f>
        <v>12.7293167047251</v>
      </c>
      <c r="R200" s="120" t="s">
        <v>87</v>
      </c>
      <c r="S200" s="355">
        <v>1599</v>
      </c>
      <c r="T200" s="122">
        <v>8530</v>
      </c>
      <c r="U200" s="119">
        <f>T200/S200</f>
        <v>5.3345841150719195</v>
      </c>
    </row>
    <row r="201" spans="2:21">
      <c r="B201" s="208"/>
      <c r="C201" s="289" t="s">
        <v>20</v>
      </c>
      <c r="D201" s="328" t="s">
        <v>104</v>
      </c>
      <c r="E201" s="259">
        <f>[1]H30月別調査結果!E247</f>
        <v>183</v>
      </c>
      <c r="F201" s="259">
        <f>[1]H30月別調査結果!F247</f>
        <v>3089</v>
      </c>
      <c r="G201" s="259">
        <f>[1]H30月別調査結果!G247</f>
        <v>385</v>
      </c>
      <c r="H201" s="259">
        <f>[1]H30月別調査結果!H247</f>
        <v>8912</v>
      </c>
      <c r="I201" s="259">
        <f>[1]H30月別調査結果!I247</f>
        <v>47</v>
      </c>
      <c r="J201" s="259">
        <f>[1]H30月別調査結果!J247</f>
        <v>420</v>
      </c>
      <c r="K201" s="259">
        <f t="shared" si="53"/>
        <v>615</v>
      </c>
      <c r="L201" s="259">
        <f t="shared" si="53"/>
        <v>12421</v>
      </c>
      <c r="M201" s="356">
        <f t="shared" si="48"/>
        <v>20.196747967479673</v>
      </c>
      <c r="N201" s="241" t="s">
        <v>58</v>
      </c>
      <c r="O201" s="122">
        <v>5589</v>
      </c>
      <c r="P201" s="355">
        <v>148328</v>
      </c>
      <c r="Q201" s="131">
        <v>26.539273573089996</v>
      </c>
      <c r="R201" s="241" t="s">
        <v>58</v>
      </c>
      <c r="S201" s="121">
        <v>1472</v>
      </c>
      <c r="T201" s="122">
        <v>17279</v>
      </c>
      <c r="U201" s="119">
        <v>11.738451086956522</v>
      </c>
    </row>
    <row r="202" spans="2:21" ht="18.5" thickBot="1">
      <c r="B202" s="331"/>
      <c r="C202" s="332"/>
      <c r="D202" s="350" t="s">
        <v>106</v>
      </c>
      <c r="E202" s="334">
        <f>E201</f>
        <v>183</v>
      </c>
      <c r="F202" s="334">
        <f t="shared" ref="F202:L202" si="55">F201</f>
        <v>3089</v>
      </c>
      <c r="G202" s="334">
        <f t="shared" si="55"/>
        <v>385</v>
      </c>
      <c r="H202" s="334">
        <f t="shared" si="55"/>
        <v>8912</v>
      </c>
      <c r="I202" s="334">
        <f t="shared" si="55"/>
        <v>47</v>
      </c>
      <c r="J202" s="334">
        <f t="shared" si="55"/>
        <v>420</v>
      </c>
      <c r="K202" s="334">
        <f t="shared" si="55"/>
        <v>615</v>
      </c>
      <c r="L202" s="334">
        <f t="shared" si="55"/>
        <v>12421</v>
      </c>
      <c r="M202" s="335">
        <f t="shared" si="48"/>
        <v>20.196747967479673</v>
      </c>
      <c r="N202" s="280" t="s">
        <v>60</v>
      </c>
      <c r="O202" s="160">
        <f>AVERAGE(O197:O201)</f>
        <v>5259.8</v>
      </c>
      <c r="P202" s="157">
        <f>AVERAGE(P197:P201)</f>
        <v>91363</v>
      </c>
      <c r="Q202" s="250">
        <f>SUM(Q197:Q201)/5</f>
        <v>17.32828489908805</v>
      </c>
      <c r="R202" s="280" t="s">
        <v>60</v>
      </c>
      <c r="S202" s="157">
        <f>AVERAGE(S197:S201)</f>
        <v>1271.8</v>
      </c>
      <c r="T202" s="160">
        <f>AVERAGE(T197:T201)</f>
        <v>12139</v>
      </c>
      <c r="U202" s="162">
        <f>T202/S202</f>
        <v>9.544739738952666</v>
      </c>
    </row>
    <row r="203" spans="2:21" ht="18.5" thickBot="1">
      <c r="B203" s="357" t="s">
        <v>150</v>
      </c>
      <c r="C203" s="306" t="s">
        <v>19</v>
      </c>
      <c r="D203" s="358"/>
      <c r="E203" s="353">
        <f t="shared" ref="E203:J203" si="56">SUM(E189+E195+E200)</f>
        <v>1598</v>
      </c>
      <c r="F203" s="353">
        <f t="shared" si="56"/>
        <v>45728</v>
      </c>
      <c r="G203" s="353">
        <f t="shared" si="56"/>
        <v>2311</v>
      </c>
      <c r="H203" s="353">
        <f t="shared" si="56"/>
        <v>109858</v>
      </c>
      <c r="I203" s="353">
        <f t="shared" si="56"/>
        <v>599</v>
      </c>
      <c r="J203" s="353">
        <f t="shared" si="56"/>
        <v>21500</v>
      </c>
      <c r="K203" s="353">
        <f>SUM(E203,G203,I203)</f>
        <v>4508</v>
      </c>
      <c r="L203" s="353">
        <f>SUM(F203+H203+J203)</f>
        <v>177086</v>
      </c>
      <c r="M203" s="308">
        <f t="shared" si="48"/>
        <v>39.282608695652172</v>
      </c>
      <c r="N203" s="152" t="s">
        <v>62</v>
      </c>
      <c r="O203" s="149">
        <v>5210</v>
      </c>
      <c r="P203" s="150">
        <v>133173</v>
      </c>
      <c r="Q203" s="151">
        <v>25.561036468330133</v>
      </c>
      <c r="R203" s="152" t="s">
        <v>62</v>
      </c>
      <c r="S203" s="150">
        <v>1228</v>
      </c>
      <c r="T203" s="359">
        <v>22039</v>
      </c>
      <c r="U203" s="360">
        <v>17.947068403908794</v>
      </c>
    </row>
    <row r="204" spans="2:21">
      <c r="B204" s="54"/>
      <c r="C204" s="361" t="s">
        <v>20</v>
      </c>
      <c r="D204" s="361"/>
      <c r="E204" s="259">
        <f t="shared" ref="E204:J204" si="57">SUM(E192+E198+E202)</f>
        <v>1899</v>
      </c>
      <c r="F204" s="259">
        <f t="shared" si="57"/>
        <v>47352</v>
      </c>
      <c r="G204" s="259">
        <f t="shared" si="57"/>
        <v>2463</v>
      </c>
      <c r="H204" s="259">
        <f t="shared" si="57"/>
        <v>87452</v>
      </c>
      <c r="I204" s="259">
        <f t="shared" si="57"/>
        <v>612</v>
      </c>
      <c r="J204" s="259">
        <f t="shared" si="57"/>
        <v>10803</v>
      </c>
      <c r="K204" s="259">
        <f>SUM(E204+G204+I204)</f>
        <v>4974</v>
      </c>
      <c r="L204" s="259">
        <f>SUM(F204+H204+J204)</f>
        <v>145607</v>
      </c>
      <c r="M204" s="261">
        <f t="shared" si="48"/>
        <v>29.273622838761561</v>
      </c>
      <c r="N204" s="120" t="s">
        <v>64</v>
      </c>
      <c r="O204" s="122">
        <v>4554</v>
      </c>
      <c r="P204" s="121">
        <v>38699</v>
      </c>
      <c r="Q204" s="119">
        <v>8.4978041282389114</v>
      </c>
      <c r="R204" s="120" t="s">
        <v>64</v>
      </c>
      <c r="S204" s="121">
        <v>1006</v>
      </c>
      <c r="T204" s="122">
        <v>7793</v>
      </c>
      <c r="U204" s="119">
        <v>7.7465208747514911</v>
      </c>
    </row>
    <row r="205" spans="2:21">
      <c r="B205" s="114" t="s">
        <v>48</v>
      </c>
      <c r="C205" s="114"/>
      <c r="D205" s="114"/>
      <c r="E205" s="312">
        <f t="shared" ref="E205:M205" si="58">E203/E204*100</f>
        <v>84.149552395997901</v>
      </c>
      <c r="F205" s="312">
        <f t="shared" si="58"/>
        <v>96.570366615982422</v>
      </c>
      <c r="G205" s="312">
        <f t="shared" si="58"/>
        <v>93.828664230613072</v>
      </c>
      <c r="H205" s="312">
        <f t="shared" si="58"/>
        <v>125.62091204317798</v>
      </c>
      <c r="I205" s="312">
        <f t="shared" si="58"/>
        <v>97.875816993464042</v>
      </c>
      <c r="J205" s="312">
        <f t="shared" si="58"/>
        <v>199.01879107655282</v>
      </c>
      <c r="K205" s="312">
        <f t="shared" si="58"/>
        <v>90.63128266988339</v>
      </c>
      <c r="L205" s="312">
        <f t="shared" si="58"/>
        <v>121.61915292534013</v>
      </c>
      <c r="M205" s="311">
        <f t="shared" si="58"/>
        <v>134.19114167050617</v>
      </c>
      <c r="N205" s="120" t="s">
        <v>66</v>
      </c>
      <c r="O205" s="122">
        <v>4777</v>
      </c>
      <c r="P205" s="121">
        <v>37077</v>
      </c>
      <c r="Q205" s="119">
        <v>7.7615658362989324</v>
      </c>
      <c r="R205" s="183" t="s">
        <v>66</v>
      </c>
      <c r="S205" s="362">
        <v>1147</v>
      </c>
      <c r="T205" s="122">
        <v>3199</v>
      </c>
      <c r="U205" s="119">
        <v>2.7890148212728856</v>
      </c>
    </row>
    <row r="206" spans="2:21">
      <c r="B206" s="314"/>
      <c r="C206" s="314"/>
      <c r="D206" s="314"/>
      <c r="E206" s="315"/>
      <c r="F206" s="315"/>
      <c r="G206" s="315"/>
      <c r="H206" s="315"/>
      <c r="I206" s="315"/>
      <c r="J206" s="315"/>
      <c r="K206" s="315"/>
      <c r="L206" s="315"/>
      <c r="M206" s="315"/>
      <c r="N206" s="120" t="s">
        <v>68</v>
      </c>
      <c r="O206" s="122">
        <v>5060</v>
      </c>
      <c r="P206" s="121">
        <v>105083</v>
      </c>
      <c r="Q206" s="119">
        <v>20.767391304347825</v>
      </c>
      <c r="R206" s="120" t="s">
        <v>68</v>
      </c>
      <c r="S206" s="121">
        <v>1284</v>
      </c>
      <c r="T206" s="122">
        <v>14179</v>
      </c>
      <c r="U206" s="119">
        <v>11.042834890965732</v>
      </c>
    </row>
    <row r="207" spans="2:21">
      <c r="B207" s="278" t="s">
        <v>170</v>
      </c>
      <c r="C207" s="278"/>
      <c r="D207" s="278"/>
      <c r="E207" s="315"/>
      <c r="F207" s="315"/>
      <c r="G207" s="315"/>
      <c r="H207" s="315"/>
      <c r="I207" s="315"/>
      <c r="J207" s="315"/>
      <c r="K207" s="315"/>
      <c r="L207" s="315"/>
      <c r="M207" s="315"/>
      <c r="N207" s="120" t="s">
        <v>95</v>
      </c>
      <c r="O207" s="122">
        <v>4750</v>
      </c>
      <c r="P207" s="121">
        <v>63410</v>
      </c>
      <c r="Q207" s="119">
        <f>P207/O207</f>
        <v>13.349473684210526</v>
      </c>
      <c r="R207" s="120" t="s">
        <v>95</v>
      </c>
      <c r="S207" s="121">
        <v>967</v>
      </c>
      <c r="T207" s="122">
        <v>5754</v>
      </c>
      <c r="U207" s="119">
        <f>T207/S207</f>
        <v>5.9503619441571871</v>
      </c>
    </row>
    <row r="208" spans="2:21" ht="18.5" thickBot="1">
      <c r="B208" s="363"/>
      <c r="C208" s="20" t="s">
        <v>130</v>
      </c>
      <c r="D208" s="364" t="s">
        <v>171</v>
      </c>
      <c r="E208" s="364"/>
      <c r="F208" s="364"/>
      <c r="G208" s="364"/>
      <c r="H208" s="364"/>
      <c r="I208" s="364"/>
      <c r="J208" s="364"/>
      <c r="K208" s="364"/>
      <c r="L208" s="364"/>
      <c r="M208" s="364"/>
      <c r="N208" s="152"/>
      <c r="O208" s="149">
        <f>O197+O198+O199+O200+O201+O203+O204+O205+O206+O207</f>
        <v>50650</v>
      </c>
      <c r="P208" s="150">
        <f>P197+P198+P199+P200+P201+P203+P204+P205+P206+P207</f>
        <v>834257</v>
      </c>
      <c r="Q208" s="151">
        <f>P208/O208</f>
        <v>16.471016781836131</v>
      </c>
      <c r="R208" s="152"/>
      <c r="S208" s="150">
        <f>S197+S198+S199+S200+S201+S203+S204+S205+S206+S207</f>
        <v>11991</v>
      </c>
      <c r="T208" s="149">
        <f>T197+T198+T199+T200+T201+T203+T204+T205+T206+T207</f>
        <v>113659</v>
      </c>
      <c r="U208" s="151">
        <f>T208/S208</f>
        <v>9.4786923525977809</v>
      </c>
    </row>
    <row r="209" spans="1:21">
      <c r="B209" s="365"/>
      <c r="C209" s="20"/>
      <c r="D209" s="364" t="s">
        <v>172</v>
      </c>
      <c r="E209" s="364"/>
      <c r="F209" s="364"/>
      <c r="G209" s="364"/>
      <c r="H209" s="364"/>
      <c r="I209" s="364"/>
      <c r="J209" s="364"/>
      <c r="K209" s="364"/>
      <c r="L209" s="364"/>
      <c r="M209" s="364"/>
      <c r="N209" s="159" t="s">
        <v>73</v>
      </c>
      <c r="O209" s="160">
        <f>O208/10</f>
        <v>5065</v>
      </c>
      <c r="P209" s="157">
        <f>P208/10</f>
        <v>83425.7</v>
      </c>
      <c r="Q209" s="250">
        <f>(SUM(Q197:Q207)-Q202)/10</f>
        <v>16.257869591686656</v>
      </c>
      <c r="R209" s="159" t="s">
        <v>73</v>
      </c>
      <c r="S209" s="157">
        <f>S208/10</f>
        <v>1199.0999999999999</v>
      </c>
      <c r="T209" s="160">
        <f>T208/10</f>
        <v>11365.9</v>
      </c>
      <c r="U209" s="162">
        <f>T209/S209</f>
        <v>9.4786923525977826</v>
      </c>
    </row>
    <row r="210" spans="1:21">
      <c r="B210" s="365"/>
      <c r="C210" s="20" t="s">
        <v>132</v>
      </c>
      <c r="D210" s="364" t="s">
        <v>173</v>
      </c>
      <c r="E210" s="364"/>
      <c r="F210" s="364"/>
      <c r="G210" s="364"/>
      <c r="H210" s="364"/>
      <c r="I210" s="364"/>
      <c r="J210" s="364"/>
      <c r="K210" s="364"/>
      <c r="L210" s="364"/>
      <c r="M210" s="364"/>
      <c r="N210" s="112" t="s">
        <v>96</v>
      </c>
      <c r="O210" s="329">
        <v>4495</v>
      </c>
      <c r="P210" s="366">
        <v>66746</v>
      </c>
      <c r="Q210" s="330">
        <f>P210/O210</f>
        <v>14.848943270300333</v>
      </c>
      <c r="R210" s="112" t="s">
        <v>96</v>
      </c>
      <c r="S210" s="366">
        <v>901</v>
      </c>
      <c r="T210" s="329">
        <v>3500</v>
      </c>
      <c r="U210" s="330">
        <f>T210/S210</f>
        <v>3.8845726970033296</v>
      </c>
    </row>
    <row r="211" spans="1:21">
      <c r="B211" s="365"/>
      <c r="C211" s="20" t="s">
        <v>135</v>
      </c>
      <c r="D211" t="s">
        <v>174</v>
      </c>
      <c r="I211" s="367"/>
      <c r="J211" s="367"/>
      <c r="K211" s="368"/>
      <c r="L211" s="368"/>
      <c r="M211" s="315"/>
      <c r="O211" s="121"/>
      <c r="P211" s="121"/>
      <c r="Q211" s="121"/>
      <c r="S211" s="121"/>
      <c r="T211" s="121"/>
    </row>
    <row r="212" spans="1:21">
      <c r="B212" s="321"/>
      <c r="C212" s="20" t="s">
        <v>138</v>
      </c>
      <c r="D212" t="s">
        <v>175</v>
      </c>
      <c r="I212" s="367"/>
      <c r="J212" s="368"/>
      <c r="K212" s="368"/>
      <c r="L212" s="368"/>
      <c r="M212" s="315"/>
    </row>
    <row r="213" spans="1:21">
      <c r="B213" s="365"/>
      <c r="C213" s="20" t="s">
        <v>140</v>
      </c>
      <c r="D213" s="369" t="s">
        <v>176</v>
      </c>
      <c r="E213" s="369"/>
      <c r="F213" s="369"/>
      <c r="G213" s="369"/>
      <c r="H213" s="369"/>
      <c r="I213" s="369"/>
      <c r="J213" s="369"/>
      <c r="K213" s="369"/>
      <c r="L213" s="369"/>
      <c r="M213" s="369"/>
    </row>
    <row r="214" spans="1:21">
      <c r="B214" s="314"/>
      <c r="C214" s="275"/>
      <c r="D214" s="275"/>
      <c r="E214" s="370"/>
      <c r="F214" s="370"/>
      <c r="G214" s="370"/>
      <c r="H214" s="370"/>
      <c r="I214" s="370"/>
      <c r="J214" s="370"/>
      <c r="K214" s="164"/>
      <c r="L214" s="164"/>
      <c r="M214" s="371" t="s">
        <v>177</v>
      </c>
    </row>
    <row r="215" spans="1:21" ht="19">
      <c r="A215" s="322" t="s">
        <v>178</v>
      </c>
      <c r="B215" s="372"/>
      <c r="C215" s="372"/>
      <c r="D215" s="372"/>
      <c r="E215" s="372"/>
      <c r="F215" s="372"/>
      <c r="G215" s="372"/>
      <c r="H215" s="372"/>
      <c r="I215" s="372"/>
      <c r="J215" s="372"/>
      <c r="K215" s="372"/>
      <c r="L215" s="372"/>
      <c r="M215" s="372"/>
    </row>
    <row r="216" spans="1:21">
      <c r="J216" s="41" t="s">
        <v>179</v>
      </c>
      <c r="K216" s="373"/>
      <c r="L216" s="373"/>
      <c r="M216" s="374"/>
    </row>
    <row r="217" spans="1:21">
      <c r="B217" t="s">
        <v>13</v>
      </c>
      <c r="E217" s="163" t="s">
        <v>180</v>
      </c>
      <c r="F217" s="163"/>
      <c r="G217" s="163"/>
      <c r="H217" s="163"/>
    </row>
    <row r="218" spans="1:21">
      <c r="B218" t="s">
        <v>15</v>
      </c>
      <c r="E218" s="163" t="s">
        <v>16</v>
      </c>
      <c r="F218" s="163"/>
      <c r="G218" s="163"/>
      <c r="H218" s="163"/>
    </row>
    <row r="219" spans="1:21">
      <c r="B219" t="s">
        <v>17</v>
      </c>
    </row>
    <row r="220" spans="1:21">
      <c r="B220" s="49" t="s">
        <v>18</v>
      </c>
      <c r="C220" s="50"/>
      <c r="D220" s="51"/>
      <c r="E220" s="52" t="s">
        <v>19</v>
      </c>
      <c r="F220" s="52"/>
      <c r="G220" s="375" t="s">
        <v>20</v>
      </c>
      <c r="H220" s="375"/>
      <c r="I220" s="54" t="s">
        <v>21</v>
      </c>
      <c r="J220" s="54"/>
      <c r="K220" s="54"/>
      <c r="L220" s="54"/>
    </row>
    <row r="221" spans="1:21">
      <c r="B221" s="55" t="s">
        <v>22</v>
      </c>
      <c r="C221" s="56"/>
      <c r="D221" s="57"/>
      <c r="E221" s="58">
        <f>K244</f>
        <v>5075</v>
      </c>
      <c r="F221" s="59" t="s">
        <v>121</v>
      </c>
      <c r="G221" s="376">
        <f>K245</f>
        <v>5478</v>
      </c>
      <c r="H221" s="377" t="s">
        <v>121</v>
      </c>
      <c r="I221" s="62">
        <f>K244-K245</f>
        <v>-403</v>
      </c>
      <c r="J221" s="63" t="s">
        <v>23</v>
      </c>
      <c r="K221" s="64">
        <f>(K244/K245*100)</f>
        <v>92.643300474625775</v>
      </c>
      <c r="L221" s="63" t="s">
        <v>24</v>
      </c>
    </row>
    <row r="222" spans="1:21">
      <c r="B222" s="186" t="s">
        <v>25</v>
      </c>
      <c r="C222" s="187"/>
      <c r="D222" s="188"/>
      <c r="E222" s="189">
        <f>L244</f>
        <v>190874</v>
      </c>
      <c r="F222" s="59" t="s">
        <v>122</v>
      </c>
      <c r="G222" s="378">
        <f>L245</f>
        <v>155450</v>
      </c>
      <c r="H222" s="377" t="s">
        <v>122</v>
      </c>
      <c r="I222" s="62">
        <f>L244-L245</f>
        <v>35424</v>
      </c>
      <c r="J222" s="63" t="s">
        <v>26</v>
      </c>
      <c r="K222" s="64">
        <f>(L244/L245*100)</f>
        <v>122.78803473785784</v>
      </c>
      <c r="L222" s="63" t="s">
        <v>24</v>
      </c>
      <c r="N222" s="379"/>
      <c r="O222" s="341" t="s">
        <v>167</v>
      </c>
      <c r="P222" s="255"/>
      <c r="Q222" s="256"/>
      <c r="R222" s="380"/>
      <c r="S222" s="234" t="s">
        <v>181</v>
      </c>
      <c r="T222" s="234"/>
      <c r="U222" s="235"/>
    </row>
    <row r="223" spans="1:21" ht="18.5" thickBot="1">
      <c r="B223" s="70" t="s">
        <v>27</v>
      </c>
      <c r="C223" s="71"/>
      <c r="D223" s="71"/>
      <c r="E223" s="71"/>
      <c r="F223" s="72"/>
      <c r="G223" s="70"/>
      <c r="H223" s="71"/>
      <c r="I223" s="71"/>
      <c r="J223" s="71"/>
      <c r="K223" s="71"/>
      <c r="L223" s="71"/>
      <c r="N223" s="152" t="s">
        <v>7</v>
      </c>
      <c r="O223" s="169" t="s">
        <v>45</v>
      </c>
      <c r="P223" s="169" t="s">
        <v>46</v>
      </c>
      <c r="Q223" s="169" t="s">
        <v>47</v>
      </c>
      <c r="R223" s="169" t="s">
        <v>7</v>
      </c>
      <c r="S223" s="169" t="s">
        <v>45</v>
      </c>
      <c r="T223" s="169" t="s">
        <v>46</v>
      </c>
      <c r="U223" s="169" t="s">
        <v>47</v>
      </c>
    </row>
    <row r="224" spans="1:21">
      <c r="B224" s="78"/>
      <c r="C224" s="71"/>
      <c r="D224" s="281" t="s">
        <v>29</v>
      </c>
      <c r="E224" s="114" t="s">
        <v>100</v>
      </c>
      <c r="F224" s="114"/>
      <c r="G224" s="54" t="s">
        <v>31</v>
      </c>
      <c r="H224" s="54"/>
      <c r="I224" s="54" t="s">
        <v>32</v>
      </c>
      <c r="J224" s="54"/>
      <c r="K224" s="54" t="s">
        <v>33</v>
      </c>
      <c r="L224" s="54"/>
      <c r="M224" s="82" t="s">
        <v>34</v>
      </c>
      <c r="N224" s="172" t="s">
        <v>49</v>
      </c>
      <c r="O224" s="381">
        <v>4974</v>
      </c>
      <c r="P224" s="381">
        <v>145607</v>
      </c>
      <c r="Q224" s="140">
        <f>P224/O224</f>
        <v>29.273622838761561</v>
      </c>
      <c r="R224" s="172" t="s">
        <v>49</v>
      </c>
      <c r="S224" s="381">
        <v>5478</v>
      </c>
      <c r="T224" s="381">
        <v>155450</v>
      </c>
      <c r="U224" s="140">
        <f>T224/S224</f>
        <v>28.377144943410002</v>
      </c>
    </row>
    <row r="225" spans="2:21" ht="24">
      <c r="B225" s="83" t="s">
        <v>36</v>
      </c>
      <c r="C225" s="252" t="s">
        <v>102</v>
      </c>
      <c r="D225" s="283"/>
      <c r="E225" s="253" t="s">
        <v>38</v>
      </c>
      <c r="F225" s="253" t="s">
        <v>39</v>
      </c>
      <c r="G225" s="253" t="s">
        <v>38</v>
      </c>
      <c r="H225" s="253" t="s">
        <v>39</v>
      </c>
      <c r="I225" s="253" t="s">
        <v>38</v>
      </c>
      <c r="J225" s="253" t="s">
        <v>39</v>
      </c>
      <c r="K225" s="253" t="s">
        <v>38</v>
      </c>
      <c r="L225" s="253" t="s">
        <v>39</v>
      </c>
      <c r="M225" s="94"/>
      <c r="N225" s="120" t="s">
        <v>51</v>
      </c>
      <c r="O225" s="122">
        <v>4844</v>
      </c>
      <c r="P225" s="122">
        <v>50293</v>
      </c>
      <c r="Q225" s="119">
        <f>P225/O225</f>
        <v>10.38253509496284</v>
      </c>
      <c r="R225" s="120" t="s">
        <v>51</v>
      </c>
      <c r="S225" s="122">
        <v>5314</v>
      </c>
      <c r="T225" s="122">
        <v>54512</v>
      </c>
      <c r="U225" s="119">
        <f>T225/S225</f>
        <v>10.258185923974407</v>
      </c>
    </row>
    <row r="226" spans="2:21">
      <c r="B226" s="95" t="s">
        <v>103</v>
      </c>
      <c r="C226" s="382" t="s">
        <v>19</v>
      </c>
      <c r="D226" s="254" t="s">
        <v>104</v>
      </c>
      <c r="E226" s="99">
        <f t="shared" ref="E226:J226" si="59">E23</f>
        <v>481</v>
      </c>
      <c r="F226" s="99">
        <f t="shared" si="59"/>
        <v>17751</v>
      </c>
      <c r="G226" s="99">
        <f t="shared" si="59"/>
        <v>617</v>
      </c>
      <c r="H226" s="99">
        <f t="shared" si="59"/>
        <v>37745</v>
      </c>
      <c r="I226" s="99">
        <f t="shared" si="59"/>
        <v>211</v>
      </c>
      <c r="J226" s="99">
        <f t="shared" si="59"/>
        <v>12710</v>
      </c>
      <c r="K226" s="99">
        <f t="shared" ref="K226:L232" si="60">SUM(E226,G226,I226)</f>
        <v>1309</v>
      </c>
      <c r="L226" s="99">
        <f t="shared" si="60"/>
        <v>68206</v>
      </c>
      <c r="M226" s="100">
        <f t="shared" ref="M226:M231" si="61">L226/K226</f>
        <v>52.105423987776931</v>
      </c>
      <c r="N226" s="120" t="s">
        <v>85</v>
      </c>
      <c r="O226" s="122">
        <v>5199</v>
      </c>
      <c r="P226" s="122">
        <v>40119</v>
      </c>
      <c r="Q226" s="119">
        <f>P226/O226</f>
        <v>7.7166762839007506</v>
      </c>
      <c r="R226" s="120" t="s">
        <v>85</v>
      </c>
      <c r="S226" s="122">
        <v>5460</v>
      </c>
      <c r="T226" s="122">
        <v>40432</v>
      </c>
      <c r="U226" s="119">
        <f>T226/S226</f>
        <v>7.4051282051282055</v>
      </c>
    </row>
    <row r="227" spans="2:21">
      <c r="B227" s="208"/>
      <c r="C227" s="285"/>
      <c r="D227" s="254" t="s">
        <v>105</v>
      </c>
      <c r="E227" s="99">
        <f t="shared" ref="E227:J227" si="62">E66</f>
        <v>353</v>
      </c>
      <c r="F227" s="99">
        <f t="shared" si="62"/>
        <v>11315</v>
      </c>
      <c r="G227" s="99">
        <f t="shared" si="62"/>
        <v>432</v>
      </c>
      <c r="H227" s="99">
        <f t="shared" si="62"/>
        <v>27738</v>
      </c>
      <c r="I227" s="99">
        <f t="shared" si="62"/>
        <v>97</v>
      </c>
      <c r="J227" s="99">
        <f t="shared" si="62"/>
        <v>2380</v>
      </c>
      <c r="K227" s="99">
        <f t="shared" si="60"/>
        <v>882</v>
      </c>
      <c r="L227" s="99">
        <f t="shared" si="60"/>
        <v>41433</v>
      </c>
      <c r="M227" s="100">
        <f t="shared" si="61"/>
        <v>46.976190476190474</v>
      </c>
      <c r="N227" s="120" t="s">
        <v>87</v>
      </c>
      <c r="O227" s="129">
        <v>5693</v>
      </c>
      <c r="P227" s="122">
        <v>72468</v>
      </c>
      <c r="Q227" s="119">
        <f>P227/O227</f>
        <v>12.7293167047251</v>
      </c>
      <c r="R227" s="120" t="s">
        <v>87</v>
      </c>
      <c r="S227" s="129">
        <v>6515</v>
      </c>
      <c r="T227" s="122">
        <v>76906</v>
      </c>
      <c r="U227" s="119">
        <f>T227/S227</f>
        <v>11.804451266308519</v>
      </c>
    </row>
    <row r="228" spans="2:21">
      <c r="B228" s="208"/>
      <c r="C228" s="288"/>
      <c r="D228" s="254" t="s">
        <v>106</v>
      </c>
      <c r="E228" s="99">
        <f t="shared" ref="E228:J228" si="63">SUM(E226:E227)</f>
        <v>834</v>
      </c>
      <c r="F228" s="99">
        <f t="shared" si="63"/>
        <v>29066</v>
      </c>
      <c r="G228" s="99">
        <f t="shared" si="63"/>
        <v>1049</v>
      </c>
      <c r="H228" s="99">
        <f t="shared" si="63"/>
        <v>65483</v>
      </c>
      <c r="I228" s="99">
        <f t="shared" si="63"/>
        <v>308</v>
      </c>
      <c r="J228" s="99">
        <f t="shared" si="63"/>
        <v>15090</v>
      </c>
      <c r="K228" s="99">
        <f t="shared" si="60"/>
        <v>2191</v>
      </c>
      <c r="L228" s="99">
        <f t="shared" si="60"/>
        <v>109639</v>
      </c>
      <c r="M228" s="100">
        <f t="shared" si="61"/>
        <v>50.040620721131901</v>
      </c>
      <c r="N228" s="241" t="s">
        <v>58</v>
      </c>
      <c r="O228" s="122">
        <v>5589</v>
      </c>
      <c r="P228" s="129">
        <v>148328</v>
      </c>
      <c r="Q228" s="131">
        <v>26.539273573089996</v>
      </c>
      <c r="R228" s="241" t="s">
        <v>58</v>
      </c>
      <c r="S228" s="122">
        <v>6359</v>
      </c>
      <c r="T228" s="129">
        <v>158741</v>
      </c>
      <c r="U228" s="131">
        <v>24.963201761283219</v>
      </c>
    </row>
    <row r="229" spans="2:21">
      <c r="B229" s="208"/>
      <c r="C229" s="383" t="s">
        <v>20</v>
      </c>
      <c r="D229" s="384" t="s">
        <v>104</v>
      </c>
      <c r="E229" s="293">
        <f t="shared" ref="E229:L230" si="64">E190</f>
        <v>527</v>
      </c>
      <c r="F229" s="293">
        <f t="shared" si="64"/>
        <v>15445</v>
      </c>
      <c r="G229" s="293">
        <f t="shared" si="64"/>
        <v>561</v>
      </c>
      <c r="H229" s="293">
        <f t="shared" si="64"/>
        <v>18105</v>
      </c>
      <c r="I229" s="293">
        <f t="shared" si="64"/>
        <v>178</v>
      </c>
      <c r="J229" s="293">
        <f t="shared" si="64"/>
        <v>3555</v>
      </c>
      <c r="K229" s="293">
        <f t="shared" si="64"/>
        <v>1266</v>
      </c>
      <c r="L229" s="293">
        <f t="shared" si="64"/>
        <v>37105</v>
      </c>
      <c r="M229" s="385">
        <f t="shared" si="61"/>
        <v>29.308846761453395</v>
      </c>
      <c r="N229" s="280" t="s">
        <v>60</v>
      </c>
      <c r="O229" s="160">
        <f>AVERAGE(O224:O228)</f>
        <v>5259.8</v>
      </c>
      <c r="P229" s="160">
        <f>AVERAGE(P224:P228)</f>
        <v>91363</v>
      </c>
      <c r="Q229" s="250">
        <f>SUM(Q224:Q228)/5</f>
        <v>17.32828489908805</v>
      </c>
      <c r="R229" s="280" t="s">
        <v>60</v>
      </c>
      <c r="S229" s="160">
        <f>AVERAGE(S224:S228)</f>
        <v>5825.2</v>
      </c>
      <c r="T229" s="160">
        <f>AVERAGE(T224:T228)</f>
        <v>97208.2</v>
      </c>
      <c r="U229" s="250">
        <f>SUM(U224:U228)/5</f>
        <v>16.561622420020871</v>
      </c>
    </row>
    <row r="230" spans="2:21">
      <c r="B230" s="208"/>
      <c r="C230" s="386"/>
      <c r="D230" s="384" t="s">
        <v>105</v>
      </c>
      <c r="E230" s="293">
        <f t="shared" si="64"/>
        <v>432</v>
      </c>
      <c r="F230" s="293">
        <f t="shared" si="64"/>
        <v>10794</v>
      </c>
      <c r="G230" s="293">
        <f t="shared" si="64"/>
        <v>504</v>
      </c>
      <c r="H230" s="293">
        <f t="shared" si="64"/>
        <v>21420</v>
      </c>
      <c r="I230" s="293">
        <f t="shared" si="64"/>
        <v>157</v>
      </c>
      <c r="J230" s="293">
        <f t="shared" si="64"/>
        <v>3070</v>
      </c>
      <c r="K230" s="293">
        <f t="shared" si="64"/>
        <v>1093</v>
      </c>
      <c r="L230" s="293">
        <f t="shared" si="64"/>
        <v>35284</v>
      </c>
      <c r="M230" s="385">
        <f t="shared" si="61"/>
        <v>32.281793229643185</v>
      </c>
      <c r="N230" s="120" t="s">
        <v>62</v>
      </c>
      <c r="O230" s="122">
        <v>5210</v>
      </c>
      <c r="P230" s="122">
        <v>133173</v>
      </c>
      <c r="Q230" s="119">
        <v>25.561036468330133</v>
      </c>
      <c r="R230" s="120" t="s">
        <v>62</v>
      </c>
      <c r="S230" s="122">
        <v>5811</v>
      </c>
      <c r="T230" s="122">
        <v>142586</v>
      </c>
      <c r="U230" s="119">
        <v>24.537256926518673</v>
      </c>
    </row>
    <row r="231" spans="2:21">
      <c r="B231" s="109"/>
      <c r="C231" s="387"/>
      <c r="D231" s="388" t="s">
        <v>106</v>
      </c>
      <c r="E231" s="293">
        <f t="shared" ref="E231:J231" si="65">SUM(E229:E230)</f>
        <v>959</v>
      </c>
      <c r="F231" s="293">
        <f t="shared" si="65"/>
        <v>26239</v>
      </c>
      <c r="G231" s="293">
        <f t="shared" si="65"/>
        <v>1065</v>
      </c>
      <c r="H231" s="293">
        <f t="shared" si="65"/>
        <v>39525</v>
      </c>
      <c r="I231" s="293">
        <f t="shared" si="65"/>
        <v>335</v>
      </c>
      <c r="J231" s="293">
        <f t="shared" si="65"/>
        <v>6625</v>
      </c>
      <c r="K231" s="293">
        <f t="shared" si="60"/>
        <v>2359</v>
      </c>
      <c r="L231" s="293">
        <f t="shared" si="60"/>
        <v>72389</v>
      </c>
      <c r="M231" s="385">
        <f t="shared" si="61"/>
        <v>30.686307757524375</v>
      </c>
      <c r="N231" s="120" t="s">
        <v>64</v>
      </c>
      <c r="O231" s="122">
        <v>4554</v>
      </c>
      <c r="P231" s="122">
        <v>38699</v>
      </c>
      <c r="Q231" s="119">
        <v>8.4978041282389114</v>
      </c>
      <c r="R231" s="120" t="s">
        <v>64</v>
      </c>
      <c r="S231" s="122">
        <v>5072</v>
      </c>
      <c r="T231" s="122">
        <v>42867</v>
      </c>
      <c r="U231" s="119">
        <v>7.5877365930599368</v>
      </c>
    </row>
    <row r="232" spans="2:21">
      <c r="B232" s="95" t="s">
        <v>125</v>
      </c>
      <c r="C232" s="382" t="s">
        <v>19</v>
      </c>
      <c r="D232" s="254" t="s">
        <v>104</v>
      </c>
      <c r="E232" s="263">
        <f t="shared" ref="E232:J232" si="66">E109</f>
        <v>310</v>
      </c>
      <c r="F232" s="263">
        <f t="shared" si="66"/>
        <v>8470</v>
      </c>
      <c r="G232" s="263">
        <f t="shared" si="66"/>
        <v>394</v>
      </c>
      <c r="H232" s="263">
        <f t="shared" si="66"/>
        <v>18185</v>
      </c>
      <c r="I232" s="263">
        <f t="shared" si="66"/>
        <v>113</v>
      </c>
      <c r="J232" s="263">
        <f t="shared" si="66"/>
        <v>1520</v>
      </c>
      <c r="K232" s="263">
        <f t="shared" si="60"/>
        <v>817</v>
      </c>
      <c r="L232" s="263">
        <f t="shared" si="60"/>
        <v>28175</v>
      </c>
      <c r="M232" s="264">
        <f t="shared" ref="M232:M245" si="67">(L232/K232)</f>
        <v>34.485924112607101</v>
      </c>
      <c r="N232" s="120" t="s">
        <v>66</v>
      </c>
      <c r="O232" s="122">
        <v>4777</v>
      </c>
      <c r="P232" s="122">
        <v>37077</v>
      </c>
      <c r="Q232" s="119">
        <v>7.7615658362989324</v>
      </c>
      <c r="R232" s="120" t="s">
        <v>66</v>
      </c>
      <c r="S232" s="122">
        <v>5339</v>
      </c>
      <c r="T232" s="122">
        <v>38485</v>
      </c>
      <c r="U232" s="119">
        <v>8.0290316538677651</v>
      </c>
    </row>
    <row r="233" spans="2:21">
      <c r="B233" s="208"/>
      <c r="C233" s="285"/>
      <c r="D233" s="254" t="s">
        <v>105</v>
      </c>
      <c r="E233" s="263">
        <f t="shared" ref="E233:J233" si="68">E150</f>
        <v>272</v>
      </c>
      <c r="F233" s="263">
        <f t="shared" si="68"/>
        <v>5197</v>
      </c>
      <c r="G233" s="263">
        <f t="shared" si="68"/>
        <v>474</v>
      </c>
      <c r="H233" s="263">
        <f t="shared" si="68"/>
        <v>15703</v>
      </c>
      <c r="I233" s="263">
        <f t="shared" si="68"/>
        <v>106</v>
      </c>
      <c r="J233" s="263">
        <f t="shared" si="68"/>
        <v>3240</v>
      </c>
      <c r="K233" s="263">
        <f>SUM(E233,G233,I233)</f>
        <v>852</v>
      </c>
      <c r="L233" s="263">
        <f>SUM(F233,H233,J233)</f>
        <v>24140</v>
      </c>
      <c r="M233" s="264">
        <f t="shared" si="67"/>
        <v>28.333333333333332</v>
      </c>
      <c r="N233" s="120" t="s">
        <v>93</v>
      </c>
      <c r="O233" s="122">
        <v>5060</v>
      </c>
      <c r="P233" s="122">
        <v>105083</v>
      </c>
      <c r="Q233" s="119">
        <f>P233/O233</f>
        <v>20.767391304347825</v>
      </c>
      <c r="R233" s="120" t="s">
        <v>93</v>
      </c>
      <c r="S233" s="122">
        <v>5729</v>
      </c>
      <c r="T233" s="122">
        <v>112607</v>
      </c>
      <c r="U233" s="119">
        <f>T233/S233</f>
        <v>19.65561179961599</v>
      </c>
    </row>
    <row r="234" spans="2:21">
      <c r="B234" s="208"/>
      <c r="C234" s="288"/>
      <c r="D234" s="254" t="s">
        <v>106</v>
      </c>
      <c r="E234" s="99">
        <f t="shared" ref="E234:L234" si="69">SUM(E232:E233)</f>
        <v>582</v>
      </c>
      <c r="F234" s="99">
        <f t="shared" si="69"/>
        <v>13667</v>
      </c>
      <c r="G234" s="99">
        <f t="shared" si="69"/>
        <v>868</v>
      </c>
      <c r="H234" s="99">
        <f t="shared" si="69"/>
        <v>33888</v>
      </c>
      <c r="I234" s="99">
        <f t="shared" si="69"/>
        <v>219</v>
      </c>
      <c r="J234" s="99">
        <f t="shared" si="69"/>
        <v>4760</v>
      </c>
      <c r="K234" s="99">
        <f t="shared" si="69"/>
        <v>1669</v>
      </c>
      <c r="L234" s="99">
        <f t="shared" si="69"/>
        <v>52315</v>
      </c>
      <c r="M234" s="100">
        <f t="shared" si="67"/>
        <v>31.345116836429</v>
      </c>
      <c r="N234" s="120" t="s">
        <v>70</v>
      </c>
      <c r="O234" s="122">
        <v>4750</v>
      </c>
      <c r="P234" s="122">
        <v>63410</v>
      </c>
      <c r="Q234" s="119">
        <v>13.349473684210526</v>
      </c>
      <c r="R234" s="120" t="s">
        <v>70</v>
      </c>
      <c r="S234" s="122">
        <v>5134</v>
      </c>
      <c r="T234" s="122">
        <v>65929</v>
      </c>
      <c r="U234" s="119">
        <v>12.841643942345151</v>
      </c>
    </row>
    <row r="235" spans="2:21" ht="18.5" thickBot="1">
      <c r="B235" s="208"/>
      <c r="C235" s="383" t="s">
        <v>20</v>
      </c>
      <c r="D235" s="384" t="s">
        <v>104</v>
      </c>
      <c r="E235" s="293">
        <f t="shared" ref="E235:L236" si="70">E196</f>
        <v>442</v>
      </c>
      <c r="F235" s="293">
        <f t="shared" si="70"/>
        <v>13051</v>
      </c>
      <c r="G235" s="293">
        <f t="shared" si="70"/>
        <v>496</v>
      </c>
      <c r="H235" s="293">
        <f t="shared" si="70"/>
        <v>24138</v>
      </c>
      <c r="I235" s="293">
        <f t="shared" si="70"/>
        <v>110</v>
      </c>
      <c r="J235" s="293">
        <f t="shared" si="70"/>
        <v>2147</v>
      </c>
      <c r="K235" s="293">
        <f t="shared" si="70"/>
        <v>1048</v>
      </c>
      <c r="L235" s="293">
        <f t="shared" si="70"/>
        <v>39336</v>
      </c>
      <c r="M235" s="389">
        <f t="shared" si="67"/>
        <v>37.534351145038165</v>
      </c>
      <c r="N235" s="152"/>
      <c r="O235" s="149">
        <f>O224+O225+O226+O227+O228+O230+O231+O232+O233+O234</f>
        <v>50650</v>
      </c>
      <c r="P235" s="149">
        <f>P224+P225+P226+P227+P228+P230+P231+P232+P233+P234</f>
        <v>834257</v>
      </c>
      <c r="Q235" s="151">
        <f>P235/O235</f>
        <v>16.471016781836131</v>
      </c>
      <c r="R235" s="152"/>
      <c r="S235" s="149">
        <f>S224+S225+S226+S227+S228+S230+S231+S232+S233+S234</f>
        <v>56211</v>
      </c>
      <c r="T235" s="149">
        <f>T224+T225+T226+T227+T228+T230+T231+T232+T233+T234</f>
        <v>888515</v>
      </c>
      <c r="U235" s="151">
        <f>T235/S235</f>
        <v>15.806781590791838</v>
      </c>
    </row>
    <row r="236" spans="2:21">
      <c r="B236" s="208"/>
      <c r="C236" s="386"/>
      <c r="D236" s="384" t="s">
        <v>105</v>
      </c>
      <c r="E236" s="293">
        <f t="shared" si="70"/>
        <v>315</v>
      </c>
      <c r="F236" s="293">
        <f t="shared" si="70"/>
        <v>4973</v>
      </c>
      <c r="G236" s="293">
        <f t="shared" si="70"/>
        <v>517</v>
      </c>
      <c r="H236" s="293">
        <f t="shared" si="70"/>
        <v>14877</v>
      </c>
      <c r="I236" s="293">
        <f t="shared" si="70"/>
        <v>120</v>
      </c>
      <c r="J236" s="293">
        <f t="shared" si="70"/>
        <v>1611</v>
      </c>
      <c r="K236" s="293">
        <f t="shared" si="70"/>
        <v>952</v>
      </c>
      <c r="L236" s="293">
        <f t="shared" si="70"/>
        <v>21461</v>
      </c>
      <c r="M236" s="389">
        <f t="shared" si="67"/>
        <v>22.543067226890756</v>
      </c>
      <c r="N236" s="390" t="s">
        <v>73</v>
      </c>
      <c r="O236" s="160">
        <f>O235/10</f>
        <v>5065</v>
      </c>
      <c r="P236" s="160">
        <f>P235/10</f>
        <v>83425.7</v>
      </c>
      <c r="Q236" s="250">
        <f>(SUM(Q224:Q234)-Q229)/10</f>
        <v>16.257869591686656</v>
      </c>
      <c r="R236" s="159" t="s">
        <v>73</v>
      </c>
      <c r="S236" s="160">
        <f>S235/10</f>
        <v>5621.1</v>
      </c>
      <c r="T236" s="160">
        <f>T235/10</f>
        <v>88851.5</v>
      </c>
      <c r="U236" s="250">
        <f>(SUM(U224:U234)-U229)/10</f>
        <v>15.545939301551186</v>
      </c>
    </row>
    <row r="237" spans="2:21">
      <c r="B237" s="109"/>
      <c r="C237" s="387"/>
      <c r="D237" s="384" t="s">
        <v>106</v>
      </c>
      <c r="E237" s="293">
        <f t="shared" ref="E237:L237" si="71">SUM(E235:E236)</f>
        <v>757</v>
      </c>
      <c r="F237" s="293">
        <f t="shared" si="71"/>
        <v>18024</v>
      </c>
      <c r="G237" s="293">
        <f t="shared" si="71"/>
        <v>1013</v>
      </c>
      <c r="H237" s="293">
        <f t="shared" si="71"/>
        <v>39015</v>
      </c>
      <c r="I237" s="293">
        <f t="shared" si="71"/>
        <v>230</v>
      </c>
      <c r="J237" s="293">
        <f t="shared" si="71"/>
        <v>3758</v>
      </c>
      <c r="K237" s="293">
        <f t="shared" si="71"/>
        <v>2000</v>
      </c>
      <c r="L237" s="293">
        <f t="shared" si="71"/>
        <v>60797</v>
      </c>
      <c r="M237" s="385">
        <f t="shared" si="67"/>
        <v>30.398499999999999</v>
      </c>
      <c r="N237" s="112" t="s">
        <v>75</v>
      </c>
      <c r="O237" s="329">
        <v>4495</v>
      </c>
      <c r="P237" s="329">
        <v>66746</v>
      </c>
      <c r="Q237" s="330">
        <v>14.848943270300333</v>
      </c>
      <c r="R237" s="112" t="s">
        <v>75</v>
      </c>
      <c r="S237" s="329">
        <v>4897</v>
      </c>
      <c r="T237" s="329">
        <v>68035</v>
      </c>
      <c r="U237" s="330">
        <v>13.893199918317338</v>
      </c>
    </row>
    <row r="238" spans="2:21">
      <c r="B238" s="95" t="s">
        <v>169</v>
      </c>
      <c r="C238" s="285" t="s">
        <v>19</v>
      </c>
      <c r="D238" s="286" t="s">
        <v>104</v>
      </c>
      <c r="E238" s="307">
        <f t="shared" ref="E238:J238" si="72">E199</f>
        <v>182</v>
      </c>
      <c r="F238" s="307">
        <f t="shared" si="72"/>
        <v>2995</v>
      </c>
      <c r="G238" s="307">
        <f t="shared" si="72"/>
        <v>394</v>
      </c>
      <c r="H238" s="307">
        <f t="shared" si="72"/>
        <v>10487</v>
      </c>
      <c r="I238" s="307">
        <f t="shared" si="72"/>
        <v>72</v>
      </c>
      <c r="J238" s="307">
        <f t="shared" si="72"/>
        <v>1650</v>
      </c>
      <c r="K238" s="307">
        <f>SUM(E238,G238,I238)</f>
        <v>648</v>
      </c>
      <c r="L238" s="307">
        <f>SUM(F238,H238,J238)</f>
        <v>15132</v>
      </c>
      <c r="M238" s="308">
        <f t="shared" si="67"/>
        <v>23.351851851851851</v>
      </c>
    </row>
    <row r="239" spans="2:21">
      <c r="B239" s="208"/>
      <c r="C239" s="285"/>
      <c r="D239" s="254" t="s">
        <v>105</v>
      </c>
      <c r="E239" s="205">
        <v>207</v>
      </c>
      <c r="F239" s="205">
        <v>3390</v>
      </c>
      <c r="G239" s="205">
        <v>337</v>
      </c>
      <c r="H239" s="205">
        <v>10158</v>
      </c>
      <c r="I239" s="205">
        <v>23</v>
      </c>
      <c r="J239" s="205">
        <v>240</v>
      </c>
      <c r="K239" s="99">
        <f>SUM(E239,G239,I239)</f>
        <v>567</v>
      </c>
      <c r="L239" s="99">
        <f>SUM(F239,H239,J239)</f>
        <v>13788</v>
      </c>
      <c r="M239" s="100">
        <f t="shared" si="67"/>
        <v>24.317460317460316</v>
      </c>
    </row>
    <row r="240" spans="2:21">
      <c r="B240" s="208"/>
      <c r="C240" s="288"/>
      <c r="D240" s="254" t="s">
        <v>106</v>
      </c>
      <c r="E240" s="99">
        <f t="shared" ref="E240:J240" si="73">SUM(E238:E239)</f>
        <v>389</v>
      </c>
      <c r="F240" s="99">
        <f t="shared" si="73"/>
        <v>6385</v>
      </c>
      <c r="G240" s="99">
        <f t="shared" si="73"/>
        <v>731</v>
      </c>
      <c r="H240" s="99">
        <f t="shared" si="73"/>
        <v>20645</v>
      </c>
      <c r="I240" s="99">
        <f t="shared" si="73"/>
        <v>95</v>
      </c>
      <c r="J240" s="99">
        <f t="shared" si="73"/>
        <v>1890</v>
      </c>
      <c r="K240" s="99">
        <f t="shared" ref="K240:L243" si="74">SUM(E240,G240,I240)</f>
        <v>1215</v>
      </c>
      <c r="L240" s="99">
        <f t="shared" si="74"/>
        <v>28920</v>
      </c>
      <c r="M240" s="100">
        <f t="shared" si="67"/>
        <v>23.802469135802468</v>
      </c>
      <c r="N240" s="279"/>
      <c r="O240" s="279"/>
      <c r="P240" s="20"/>
      <c r="Q240" s="20"/>
      <c r="R240" s="279"/>
      <c r="S240" s="279"/>
      <c r="T240" s="20"/>
      <c r="U240" s="20"/>
    </row>
    <row r="241" spans="2:21">
      <c r="B241" s="208"/>
      <c r="C241" s="383" t="s">
        <v>20</v>
      </c>
      <c r="D241" s="388" t="s">
        <v>104</v>
      </c>
      <c r="E241" s="293">
        <f t="shared" ref="E241:L241" si="75">E202</f>
        <v>183</v>
      </c>
      <c r="F241" s="293">
        <f t="shared" si="75"/>
        <v>3089</v>
      </c>
      <c r="G241" s="293">
        <f t="shared" si="75"/>
        <v>385</v>
      </c>
      <c r="H241" s="293">
        <f t="shared" si="75"/>
        <v>8912</v>
      </c>
      <c r="I241" s="293">
        <f t="shared" si="75"/>
        <v>47</v>
      </c>
      <c r="J241" s="293">
        <f t="shared" si="75"/>
        <v>420</v>
      </c>
      <c r="K241" s="293">
        <f t="shared" si="75"/>
        <v>615</v>
      </c>
      <c r="L241" s="293">
        <f t="shared" si="75"/>
        <v>12421</v>
      </c>
      <c r="M241" s="391">
        <f t="shared" si="67"/>
        <v>20.196747967479673</v>
      </c>
      <c r="O241" s="20"/>
      <c r="P241" s="20"/>
      <c r="S241" s="20"/>
      <c r="T241" s="20"/>
    </row>
    <row r="242" spans="2:21">
      <c r="B242" s="208"/>
      <c r="C242" s="386"/>
      <c r="D242" s="388" t="s">
        <v>105</v>
      </c>
      <c r="E242" s="293">
        <f>[1]H30月別調査結果!E248</f>
        <v>155</v>
      </c>
      <c r="F242" s="293">
        <f>[1]H30月別調査結果!F248</f>
        <v>2053</v>
      </c>
      <c r="G242" s="293">
        <f>[1]H30月別調査結果!G248</f>
        <v>314</v>
      </c>
      <c r="H242" s="293">
        <f>[1]H30月別調査結果!H248</f>
        <v>7325</v>
      </c>
      <c r="I242" s="293">
        <f>[1]H30月別調査結果!I248</f>
        <v>35</v>
      </c>
      <c r="J242" s="293">
        <f>[1]H30月別調査結果!J248</f>
        <v>465</v>
      </c>
      <c r="K242" s="293">
        <f>SUM(E242,G242,I242)</f>
        <v>504</v>
      </c>
      <c r="L242" s="293">
        <f>SUM(F242,H242,J242)</f>
        <v>9843</v>
      </c>
      <c r="M242" s="391">
        <f t="shared" si="67"/>
        <v>19.529761904761905</v>
      </c>
      <c r="O242" s="121"/>
      <c r="P242" s="121"/>
      <c r="Q242" s="142"/>
      <c r="S242" s="121"/>
      <c r="T242" s="121"/>
      <c r="U242" s="142"/>
    </row>
    <row r="243" spans="2:21">
      <c r="B243" s="208"/>
      <c r="C243" s="386"/>
      <c r="D243" s="392" t="s">
        <v>106</v>
      </c>
      <c r="E243" s="393">
        <f t="shared" ref="E243:J243" si="76">SUM(E241:E242)</f>
        <v>338</v>
      </c>
      <c r="F243" s="393">
        <f t="shared" si="76"/>
        <v>5142</v>
      </c>
      <c r="G243" s="393">
        <f t="shared" si="76"/>
        <v>699</v>
      </c>
      <c r="H243" s="393">
        <f t="shared" si="76"/>
        <v>16237</v>
      </c>
      <c r="I243" s="393">
        <f t="shared" si="76"/>
        <v>82</v>
      </c>
      <c r="J243" s="393">
        <f t="shared" si="76"/>
        <v>885</v>
      </c>
      <c r="K243" s="393">
        <f t="shared" si="74"/>
        <v>1119</v>
      </c>
      <c r="L243" s="393">
        <f t="shared" si="74"/>
        <v>22264</v>
      </c>
      <c r="M243" s="394">
        <f t="shared" si="67"/>
        <v>19.89633601429848</v>
      </c>
      <c r="O243" s="121"/>
      <c r="P243" s="121"/>
      <c r="Q243" s="142"/>
      <c r="S243" s="121"/>
      <c r="T243" s="121"/>
      <c r="U243" s="142"/>
    </row>
    <row r="244" spans="2:21">
      <c r="B244" s="54" t="s">
        <v>150</v>
      </c>
      <c r="C244" s="266" t="s">
        <v>19</v>
      </c>
      <c r="D244" s="267"/>
      <c r="E244" s="99">
        <f t="shared" ref="E244:J244" si="77">SUM(E228+E234+E240)</f>
        <v>1805</v>
      </c>
      <c r="F244" s="99">
        <f t="shared" si="77"/>
        <v>49118</v>
      </c>
      <c r="G244" s="99">
        <f t="shared" si="77"/>
        <v>2648</v>
      </c>
      <c r="H244" s="99">
        <f t="shared" si="77"/>
        <v>120016</v>
      </c>
      <c r="I244" s="99">
        <f t="shared" si="77"/>
        <v>622</v>
      </c>
      <c r="J244" s="202">
        <f t="shared" si="77"/>
        <v>21740</v>
      </c>
      <c r="K244" s="99">
        <f>SUM(E244,G244,I244)</f>
        <v>5075</v>
      </c>
      <c r="L244" s="99">
        <f>SUM(F244+H244+J244)</f>
        <v>190874</v>
      </c>
      <c r="M244" s="395">
        <f t="shared" si="67"/>
        <v>37.610640394088669</v>
      </c>
      <c r="O244" s="121"/>
      <c r="P244" s="121"/>
      <c r="Q244" s="142"/>
      <c r="S244" s="121"/>
      <c r="T244" s="121"/>
      <c r="U244" s="142"/>
    </row>
    <row r="245" spans="2:21">
      <c r="B245" s="54"/>
      <c r="C245" s="396" t="s">
        <v>20</v>
      </c>
      <c r="D245" s="397"/>
      <c r="E245" s="293">
        <f t="shared" ref="E245:L245" si="78">SUM(E231+E237+E243)</f>
        <v>2054</v>
      </c>
      <c r="F245" s="293">
        <f t="shared" si="78"/>
        <v>49405</v>
      </c>
      <c r="G245" s="293">
        <f t="shared" si="78"/>
        <v>2777</v>
      </c>
      <c r="H245" s="293">
        <f t="shared" si="78"/>
        <v>94777</v>
      </c>
      <c r="I245" s="293">
        <f>SUM(I231+I237+I243)</f>
        <v>647</v>
      </c>
      <c r="J245" s="294">
        <f t="shared" si="78"/>
        <v>11268</v>
      </c>
      <c r="K245" s="293">
        <f t="shared" si="78"/>
        <v>5478</v>
      </c>
      <c r="L245" s="293">
        <f t="shared" si="78"/>
        <v>155450</v>
      </c>
      <c r="M245" s="398">
        <f t="shared" si="67"/>
        <v>28.377144943410002</v>
      </c>
      <c r="O245" s="121"/>
      <c r="P245" s="121"/>
      <c r="Q245" s="142"/>
      <c r="S245" s="121"/>
      <c r="T245" s="121"/>
      <c r="U245" s="142"/>
    </row>
    <row r="246" spans="2:21">
      <c r="B246" s="114" t="s">
        <v>48</v>
      </c>
      <c r="C246" s="114"/>
      <c r="D246" s="193"/>
      <c r="E246" s="312">
        <f t="shared" ref="E246:M246" si="79">E244/E245*100</f>
        <v>87.877312560856865</v>
      </c>
      <c r="F246" s="312">
        <f t="shared" si="79"/>
        <v>99.419087136929463</v>
      </c>
      <c r="G246" s="312">
        <f t="shared" si="79"/>
        <v>95.354699315808418</v>
      </c>
      <c r="H246" s="312">
        <f t="shared" si="79"/>
        <v>126.62987855703388</v>
      </c>
      <c r="I246" s="312">
        <f t="shared" si="79"/>
        <v>96.136012364760433</v>
      </c>
      <c r="J246" s="312">
        <f t="shared" si="79"/>
        <v>192.9357472488463</v>
      </c>
      <c r="K246" s="312">
        <f t="shared" si="79"/>
        <v>92.643300474625775</v>
      </c>
      <c r="L246" s="312">
        <f t="shared" si="79"/>
        <v>122.78803473785784</v>
      </c>
      <c r="M246" s="311">
        <f t="shared" si="79"/>
        <v>132.53849345694292</v>
      </c>
      <c r="O246" s="121"/>
      <c r="P246" s="121"/>
      <c r="Q246" s="142"/>
      <c r="S246" s="121"/>
      <c r="T246" s="121"/>
      <c r="U246" s="142"/>
    </row>
    <row r="247" spans="2:21">
      <c r="B247" s="399"/>
      <c r="C247" s="399"/>
      <c r="D247" s="399"/>
      <c r="E247" s="315"/>
      <c r="F247" s="315"/>
      <c r="G247" s="315"/>
      <c r="H247" s="315"/>
      <c r="I247" s="315"/>
      <c r="J247" s="315"/>
      <c r="K247" s="315"/>
      <c r="L247" s="315"/>
      <c r="M247" s="315"/>
      <c r="O247" s="121"/>
      <c r="P247" s="121"/>
      <c r="Q247" s="142"/>
      <c r="S247" s="121"/>
      <c r="T247" s="121"/>
      <c r="U247" s="142"/>
    </row>
    <row r="248" spans="2:21">
      <c r="B248" s="400" t="s">
        <v>55</v>
      </c>
      <c r="C248" s="401"/>
      <c r="D248" s="402"/>
      <c r="O248" s="121"/>
      <c r="P248" s="121"/>
      <c r="Q248" s="142"/>
      <c r="S248" s="121"/>
      <c r="T248" s="121"/>
      <c r="U248" s="142"/>
    </row>
    <row r="249" spans="2:21">
      <c r="C249" s="403" t="s">
        <v>130</v>
      </c>
      <c r="D249" s="132" t="s">
        <v>182</v>
      </c>
      <c r="E249" s="132"/>
      <c r="F249" s="132"/>
      <c r="G249" s="132"/>
      <c r="H249" s="132"/>
      <c r="I249" s="132"/>
      <c r="J249" s="132"/>
      <c r="K249" s="132"/>
      <c r="L249" s="132"/>
      <c r="M249" s="132"/>
      <c r="O249" s="121"/>
      <c r="P249" s="121"/>
      <c r="Q249" s="142"/>
      <c r="S249" s="121"/>
      <c r="T249" s="121"/>
      <c r="U249" s="142"/>
    </row>
    <row r="250" spans="2:21">
      <c r="C250" s="403" t="s">
        <v>132</v>
      </c>
      <c r="D250" s="132" t="s">
        <v>183</v>
      </c>
      <c r="E250" s="132"/>
      <c r="F250" s="132"/>
      <c r="G250" s="132"/>
      <c r="H250" s="132"/>
      <c r="I250" s="132"/>
      <c r="J250" s="132"/>
      <c r="K250" s="132"/>
      <c r="L250" s="132"/>
      <c r="M250" s="132"/>
      <c r="O250" s="121"/>
      <c r="P250" s="121"/>
      <c r="Q250" s="142"/>
      <c r="S250" s="121"/>
      <c r="T250" s="121"/>
      <c r="U250" s="142"/>
    </row>
    <row r="251" spans="2:21">
      <c r="C251" s="403"/>
      <c r="D251" s="132" t="s">
        <v>184</v>
      </c>
      <c r="E251" s="132"/>
      <c r="F251" s="132"/>
      <c r="G251" s="132"/>
      <c r="H251" s="132"/>
      <c r="I251" s="132"/>
      <c r="J251" s="132"/>
      <c r="K251" s="132"/>
      <c r="L251" s="132"/>
      <c r="M251" s="132"/>
      <c r="O251" s="121"/>
      <c r="P251" s="121"/>
      <c r="Q251" s="142"/>
      <c r="S251" s="121"/>
      <c r="T251" s="121"/>
      <c r="U251" s="142"/>
    </row>
    <row r="252" spans="2:21">
      <c r="C252" s="403" t="s">
        <v>135</v>
      </c>
      <c r="D252" s="132" t="s">
        <v>185</v>
      </c>
      <c r="E252" s="132"/>
      <c r="F252" s="132"/>
      <c r="G252" s="132"/>
      <c r="H252" s="132"/>
      <c r="I252" s="132"/>
      <c r="J252" s="132"/>
      <c r="K252" s="132"/>
      <c r="L252" s="132"/>
      <c r="M252" s="132"/>
      <c r="O252" s="121"/>
      <c r="P252" s="121"/>
      <c r="Q252" s="142"/>
      <c r="S252" s="121"/>
      <c r="T252" s="121"/>
      <c r="U252" s="142"/>
    </row>
    <row r="253" spans="2:21">
      <c r="C253" s="403"/>
      <c r="D253" s="132" t="s">
        <v>186</v>
      </c>
      <c r="E253" s="132"/>
      <c r="F253" s="132"/>
      <c r="G253" s="132"/>
      <c r="H253" s="132"/>
      <c r="I253" s="132"/>
      <c r="J253" s="132"/>
      <c r="K253" s="132"/>
      <c r="L253" s="132"/>
      <c r="M253" s="132"/>
      <c r="O253" s="121"/>
      <c r="P253" s="121"/>
      <c r="Q253" s="142"/>
      <c r="S253" s="121"/>
      <c r="T253" s="121"/>
      <c r="U253" s="142"/>
    </row>
    <row r="254" spans="2:21">
      <c r="C254" s="403" t="s">
        <v>138</v>
      </c>
      <c r="D254" s="132" t="s">
        <v>187</v>
      </c>
      <c r="E254" s="132"/>
      <c r="F254" s="132"/>
      <c r="G254" s="132"/>
      <c r="H254" s="132"/>
      <c r="I254" s="132"/>
      <c r="J254" s="132"/>
      <c r="K254" s="132"/>
      <c r="L254" s="132"/>
      <c r="M254" s="132"/>
      <c r="O254" s="121"/>
      <c r="P254" s="121"/>
      <c r="Q254" s="142"/>
      <c r="S254" s="121"/>
      <c r="T254" s="121"/>
      <c r="U254" s="142"/>
    </row>
    <row r="255" spans="2:21">
      <c r="C255" s="403" t="s">
        <v>140</v>
      </c>
      <c r="D255" s="132" t="s">
        <v>188</v>
      </c>
      <c r="E255" s="132"/>
      <c r="F255" s="132"/>
      <c r="G255" s="132"/>
      <c r="H255" s="132"/>
      <c r="I255" s="132"/>
      <c r="J255" s="132"/>
      <c r="K255" s="132"/>
      <c r="L255" s="132"/>
      <c r="M255" s="132"/>
      <c r="O255" s="121"/>
      <c r="P255" s="121"/>
      <c r="Q255" s="142"/>
      <c r="S255" s="121"/>
      <c r="T255" s="121"/>
      <c r="U255" s="142"/>
    </row>
    <row r="256" spans="2:21">
      <c r="C256" s="404" t="s">
        <v>158</v>
      </c>
      <c r="D256" s="369" t="s">
        <v>189</v>
      </c>
      <c r="E256" s="369"/>
      <c r="F256" s="369"/>
      <c r="G256" s="369"/>
      <c r="H256" s="369"/>
      <c r="I256" s="369"/>
      <c r="J256" s="369"/>
      <c r="K256" s="369"/>
      <c r="L256" s="369"/>
      <c r="M256" s="369"/>
      <c r="O256" s="121"/>
      <c r="P256" s="121"/>
      <c r="Q256" s="121"/>
      <c r="S256" s="121"/>
      <c r="T256" s="121"/>
    </row>
  </sheetData>
  <mergeCells count="192">
    <mergeCell ref="D253:M253"/>
    <mergeCell ref="D254:M254"/>
    <mergeCell ref="D255:M255"/>
    <mergeCell ref="D256:M256"/>
    <mergeCell ref="B246:D246"/>
    <mergeCell ref="B248:D248"/>
    <mergeCell ref="D249:M249"/>
    <mergeCell ref="D250:M250"/>
    <mergeCell ref="D251:M251"/>
    <mergeCell ref="D252:M252"/>
    <mergeCell ref="B238:B243"/>
    <mergeCell ref="C238:C240"/>
    <mergeCell ref="N240:O240"/>
    <mergeCell ref="R240:S240"/>
    <mergeCell ref="C241:C243"/>
    <mergeCell ref="B244:B245"/>
    <mergeCell ref="C244:D244"/>
    <mergeCell ref="C245:D245"/>
    <mergeCell ref="B226:B231"/>
    <mergeCell ref="C226:C228"/>
    <mergeCell ref="C229:C231"/>
    <mergeCell ref="B232:B237"/>
    <mergeCell ref="C232:C234"/>
    <mergeCell ref="C235:C237"/>
    <mergeCell ref="E224:F224"/>
    <mergeCell ref="G224:H224"/>
    <mergeCell ref="I224:J224"/>
    <mergeCell ref="K224:L224"/>
    <mergeCell ref="M224:M225"/>
    <mergeCell ref="C225:D225"/>
    <mergeCell ref="A215:M215"/>
    <mergeCell ref="J216:L216"/>
    <mergeCell ref="E217:H217"/>
    <mergeCell ref="E218:H218"/>
    <mergeCell ref="B220:D220"/>
    <mergeCell ref="E220:F220"/>
    <mergeCell ref="G220:H220"/>
    <mergeCell ref="I220:L220"/>
    <mergeCell ref="B205:D205"/>
    <mergeCell ref="B207:D207"/>
    <mergeCell ref="D208:M208"/>
    <mergeCell ref="D209:M209"/>
    <mergeCell ref="D210:M210"/>
    <mergeCell ref="D213:M213"/>
    <mergeCell ref="R195:S195"/>
    <mergeCell ref="C196:C198"/>
    <mergeCell ref="B199:B202"/>
    <mergeCell ref="C199:C200"/>
    <mergeCell ref="C201:C202"/>
    <mergeCell ref="B203:B204"/>
    <mergeCell ref="C203:D203"/>
    <mergeCell ref="C204:D204"/>
    <mergeCell ref="C186:D186"/>
    <mergeCell ref="B187:B192"/>
    <mergeCell ref="C187:C189"/>
    <mergeCell ref="C190:C192"/>
    <mergeCell ref="B193:B198"/>
    <mergeCell ref="C193:C195"/>
    <mergeCell ref="I181:L181"/>
    <mergeCell ref="E185:F185"/>
    <mergeCell ref="G185:H185"/>
    <mergeCell ref="I185:J185"/>
    <mergeCell ref="K185:L185"/>
    <mergeCell ref="M185:M186"/>
    <mergeCell ref="B179:D179"/>
    <mergeCell ref="E179:H179"/>
    <mergeCell ref="B180:D180"/>
    <mergeCell ref="B181:D181"/>
    <mergeCell ref="E181:F181"/>
    <mergeCell ref="G181:H181"/>
    <mergeCell ref="D169:L169"/>
    <mergeCell ref="A174:L174"/>
    <mergeCell ref="N175:O175"/>
    <mergeCell ref="R175:S175"/>
    <mergeCell ref="J177:M177"/>
    <mergeCell ref="B178:D178"/>
    <mergeCell ref="E178:H178"/>
    <mergeCell ref="B159:D159"/>
    <mergeCell ref="D160:M160"/>
    <mergeCell ref="D161:M161"/>
    <mergeCell ref="D162:M162"/>
    <mergeCell ref="D164:M164"/>
    <mergeCell ref="D167:M167"/>
    <mergeCell ref="R150:S150"/>
    <mergeCell ref="C152:C154"/>
    <mergeCell ref="B155:B156"/>
    <mergeCell ref="C155:D155"/>
    <mergeCell ref="C156:D156"/>
    <mergeCell ref="B157:D157"/>
    <mergeCell ref="B143:B148"/>
    <mergeCell ref="C143:C145"/>
    <mergeCell ref="C146:C148"/>
    <mergeCell ref="B149:B154"/>
    <mergeCell ref="C149:C151"/>
    <mergeCell ref="N150:O150"/>
    <mergeCell ref="E141:F141"/>
    <mergeCell ref="G141:H141"/>
    <mergeCell ref="I141:J141"/>
    <mergeCell ref="K141:L141"/>
    <mergeCell ref="M141:M142"/>
    <mergeCell ref="C142:D142"/>
    <mergeCell ref="R132:S132"/>
    <mergeCell ref="J133:M133"/>
    <mergeCell ref="B137:D137"/>
    <mergeCell ref="E137:F137"/>
    <mergeCell ref="G137:H137"/>
    <mergeCell ref="I137:L137"/>
    <mergeCell ref="D120:M120"/>
    <mergeCell ref="D121:M121"/>
    <mergeCell ref="D122:M122"/>
    <mergeCell ref="D124:M124"/>
    <mergeCell ref="A129:M129"/>
    <mergeCell ref="N132:O132"/>
    <mergeCell ref="B113:B114"/>
    <mergeCell ref="C113:D113"/>
    <mergeCell ref="C114:D114"/>
    <mergeCell ref="B115:D115"/>
    <mergeCell ref="B117:D117"/>
    <mergeCell ref="D119:M119"/>
    <mergeCell ref="B103:B108"/>
    <mergeCell ref="C103:C105"/>
    <mergeCell ref="N105:O105"/>
    <mergeCell ref="R105:S105"/>
    <mergeCell ref="C106:C108"/>
    <mergeCell ref="B109:B112"/>
    <mergeCell ref="C109:C110"/>
    <mergeCell ref="C111:C112"/>
    <mergeCell ref="E101:F101"/>
    <mergeCell ref="G101:H101"/>
    <mergeCell ref="I101:J101"/>
    <mergeCell ref="K101:L101"/>
    <mergeCell ref="M101:M102"/>
    <mergeCell ref="C102:D102"/>
    <mergeCell ref="R86:S86"/>
    <mergeCell ref="B87:M87"/>
    <mergeCell ref="D88:L88"/>
    <mergeCell ref="J90:L90"/>
    <mergeCell ref="B97:D97"/>
    <mergeCell ref="E97:F97"/>
    <mergeCell ref="G97:H97"/>
    <mergeCell ref="I97:L97"/>
    <mergeCell ref="B65:B70"/>
    <mergeCell ref="C65:C67"/>
    <mergeCell ref="C68:C70"/>
    <mergeCell ref="B71:D71"/>
    <mergeCell ref="B76:M76"/>
    <mergeCell ref="N86:O86"/>
    <mergeCell ref="C63:D63"/>
    <mergeCell ref="E63:F63"/>
    <mergeCell ref="G63:H63"/>
    <mergeCell ref="I63:J63"/>
    <mergeCell ref="K63:L63"/>
    <mergeCell ref="M63:M64"/>
    <mergeCell ref="C64:D64"/>
    <mergeCell ref="R44:S44"/>
    <mergeCell ref="B49:M49"/>
    <mergeCell ref="J52:L52"/>
    <mergeCell ref="B59:D59"/>
    <mergeCell ref="E59:F59"/>
    <mergeCell ref="G59:H59"/>
    <mergeCell ref="I59:L59"/>
    <mergeCell ref="B36:M36"/>
    <mergeCell ref="B37:M37"/>
    <mergeCell ref="B38:M38"/>
    <mergeCell ref="E39:F39"/>
    <mergeCell ref="E40:F40"/>
    <mergeCell ref="N44:O44"/>
    <mergeCell ref="B30:M30"/>
    <mergeCell ref="B31:M31"/>
    <mergeCell ref="B32:M32"/>
    <mergeCell ref="B33:M33"/>
    <mergeCell ref="B34:M34"/>
    <mergeCell ref="B35:M35"/>
    <mergeCell ref="B23:B24"/>
    <mergeCell ref="C23:D23"/>
    <mergeCell ref="N23:O23"/>
    <mergeCell ref="R23:S23"/>
    <mergeCell ref="C24:D24"/>
    <mergeCell ref="B25:D25"/>
    <mergeCell ref="C21:D21"/>
    <mergeCell ref="E21:F21"/>
    <mergeCell ref="G21:H21"/>
    <mergeCell ref="I21:J21"/>
    <mergeCell ref="K21:L21"/>
    <mergeCell ref="M21:M22"/>
    <mergeCell ref="C22:D22"/>
    <mergeCell ref="D8:L8"/>
    <mergeCell ref="J10:L10"/>
    <mergeCell ref="B17:D17"/>
    <mergeCell ref="E17:F17"/>
    <mergeCell ref="G17:H17"/>
    <mergeCell ref="I17:L1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佐藤晴一</dc:creator>
  <cp:lastModifiedBy>佐藤晴一</cp:lastModifiedBy>
  <dcterms:created xsi:type="dcterms:W3CDTF">2019-09-11T04:06:44Z</dcterms:created>
  <dcterms:modified xsi:type="dcterms:W3CDTF">2019-09-11T04:10:37Z</dcterms:modified>
</cp:coreProperties>
</file>